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Sommaire" sheetId="5" r:id="rId1"/>
    <sheet name="Poids macro" sheetId="2" r:id="rId2"/>
    <sheet name="Imposition globale" sheetId="1" r:id="rId3"/>
    <sheet name="Imposition par ligne" sheetId="3" r:id="rId4"/>
    <sheet name="Décomposition Recettes" sheetId="4" r:id="rId5"/>
    <sheet name="Décomposition Flux" sheetId="6" r:id="rId6"/>
  </sheets>
  <calcPr calcId="162913"/>
</workbook>
</file>

<file path=xl/calcChain.xml><?xml version="1.0" encoding="utf-8"?>
<calcChain xmlns="http://schemas.openxmlformats.org/spreadsheetml/2006/main">
  <c r="R101" i="1" l="1"/>
  <c r="R43" i="1"/>
  <c r="R19" i="1"/>
  <c r="R27" i="1"/>
  <c r="R35" i="1"/>
  <c r="Q145" i="1"/>
  <c r="R145" i="1" s="1"/>
  <c r="Q123" i="1"/>
  <c r="R123" i="1" s="1"/>
  <c r="Q103" i="1"/>
  <c r="R103" i="1" s="1"/>
  <c r="Q101" i="1"/>
  <c r="Q97" i="1"/>
  <c r="R97" i="1" s="1"/>
  <c r="Q89" i="1"/>
  <c r="R89" i="1" s="1"/>
  <c r="Q76" i="1"/>
  <c r="R76" i="1" s="1"/>
  <c r="Q50" i="1"/>
  <c r="R50" i="1" s="1"/>
  <c r="Q49" i="1"/>
  <c r="R49" i="1" s="1"/>
  <c r="Q46" i="1"/>
  <c r="R46" i="1" s="1"/>
  <c r="Q44" i="1"/>
  <c r="R44" i="1" s="1"/>
  <c r="Q43" i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Q36" i="1"/>
  <c r="R36" i="1" s="1"/>
  <c r="Q37" i="1"/>
  <c r="R37" i="1" s="1"/>
  <c r="Q38" i="1"/>
  <c r="R38" i="1" s="1"/>
  <c r="Q39" i="1"/>
  <c r="R39" i="1" s="1"/>
  <c r="Q40" i="1"/>
  <c r="R40" i="1" s="1"/>
  <c r="Q11" i="1"/>
  <c r="R11" i="1" s="1"/>
  <c r="AB38" i="3"/>
  <c r="AB39" i="3"/>
  <c r="AB42" i="3"/>
  <c r="AB44" i="3"/>
  <c r="AB45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7" i="3"/>
  <c r="AB88" i="3"/>
  <c r="AB89" i="3"/>
  <c r="AB90" i="3"/>
  <c r="AB91" i="3"/>
  <c r="AB92" i="3"/>
  <c r="AB93" i="3"/>
  <c r="AB95" i="3"/>
  <c r="AB96" i="3"/>
  <c r="AB97" i="3"/>
  <c r="AB99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3" i="3"/>
  <c r="AB144" i="3"/>
  <c r="AB145" i="3"/>
  <c r="AB146" i="3"/>
  <c r="AB147" i="3"/>
  <c r="AB148" i="3"/>
  <c r="AB149" i="3"/>
  <c r="AB150" i="3"/>
  <c r="AB151" i="3"/>
  <c r="AB152" i="3"/>
  <c r="L145" i="1"/>
  <c r="L139" i="1"/>
  <c r="L133" i="1"/>
  <c r="J13" i="1"/>
  <c r="J14" i="1"/>
  <c r="M14" i="1" s="1"/>
  <c r="J15" i="1"/>
  <c r="M15" i="1" s="1"/>
  <c r="J16" i="1"/>
  <c r="M16" i="1" s="1"/>
  <c r="J17" i="1"/>
  <c r="J18" i="1"/>
  <c r="M18" i="1" s="1"/>
  <c r="J19" i="1"/>
  <c r="M19" i="1" s="1"/>
  <c r="J20" i="1"/>
  <c r="M20" i="1" s="1"/>
  <c r="J21" i="1"/>
  <c r="J22" i="1"/>
  <c r="M22" i="1" s="1"/>
  <c r="J23" i="1"/>
  <c r="M23" i="1" s="1"/>
  <c r="J24" i="1"/>
  <c r="N24" i="1" s="1"/>
  <c r="J25" i="1"/>
  <c r="J26" i="1"/>
  <c r="M26" i="1" s="1"/>
  <c r="J27" i="1"/>
  <c r="M27" i="1" s="1"/>
  <c r="J28" i="1"/>
  <c r="M28" i="1" s="1"/>
  <c r="J29" i="1"/>
  <c r="J30" i="1"/>
  <c r="M30" i="1" s="1"/>
  <c r="J31" i="1"/>
  <c r="M31" i="1" s="1"/>
  <c r="J32" i="1"/>
  <c r="N32" i="1" s="1"/>
  <c r="J33" i="1"/>
  <c r="J34" i="1"/>
  <c r="M34" i="1" s="1"/>
  <c r="J35" i="1"/>
  <c r="M35" i="1" s="1"/>
  <c r="J36" i="1"/>
  <c r="S35" i="1" s="1"/>
  <c r="J37" i="1"/>
  <c r="J38" i="1"/>
  <c r="M38" i="1" s="1"/>
  <c r="J39" i="1"/>
  <c r="M39" i="1" s="1"/>
  <c r="J40" i="1"/>
  <c r="M40" i="1" s="1"/>
  <c r="J41" i="1"/>
  <c r="J42" i="1"/>
  <c r="M42" i="1" s="1"/>
  <c r="J43" i="1"/>
  <c r="M43" i="1" s="1"/>
  <c r="J44" i="1"/>
  <c r="N44" i="1" s="1"/>
  <c r="J45" i="1"/>
  <c r="J46" i="1"/>
  <c r="M46" i="1" s="1"/>
  <c r="J47" i="1"/>
  <c r="M47" i="1" s="1"/>
  <c r="J48" i="1"/>
  <c r="M48" i="1" s="1"/>
  <c r="J49" i="1"/>
  <c r="J50" i="1"/>
  <c r="M50" i="1" s="1"/>
  <c r="J51" i="1"/>
  <c r="M51" i="1" s="1"/>
  <c r="J52" i="1"/>
  <c r="M52" i="1" s="1"/>
  <c r="J53" i="1"/>
  <c r="J54" i="1"/>
  <c r="J55" i="1"/>
  <c r="J56" i="1"/>
  <c r="J57" i="1"/>
  <c r="J58" i="1"/>
  <c r="J59" i="1"/>
  <c r="M59" i="1" s="1"/>
  <c r="J60" i="1"/>
  <c r="M60" i="1" s="1"/>
  <c r="J61" i="1"/>
  <c r="J62" i="1"/>
  <c r="M62" i="1" s="1"/>
  <c r="J63" i="1"/>
  <c r="M63" i="1" s="1"/>
  <c r="J64" i="1"/>
  <c r="M64" i="1" s="1"/>
  <c r="J65" i="1"/>
  <c r="J66" i="1"/>
  <c r="M66" i="1" s="1"/>
  <c r="J67" i="1"/>
  <c r="M67" i="1" s="1"/>
  <c r="J68" i="1"/>
  <c r="M68" i="1" s="1"/>
  <c r="J69" i="1"/>
  <c r="J70" i="1"/>
  <c r="N70" i="1" s="1"/>
  <c r="J71" i="1"/>
  <c r="M71" i="1" s="1"/>
  <c r="J72" i="1"/>
  <c r="M72" i="1" s="1"/>
  <c r="J73" i="1"/>
  <c r="J74" i="1"/>
  <c r="N74" i="1" s="1"/>
  <c r="J75" i="1"/>
  <c r="M75" i="1" s="1"/>
  <c r="J76" i="1"/>
  <c r="M76" i="1" s="1"/>
  <c r="J77" i="1"/>
  <c r="J78" i="1"/>
  <c r="N78" i="1" s="1"/>
  <c r="J79" i="1"/>
  <c r="J80" i="1"/>
  <c r="J81" i="1"/>
  <c r="J82" i="1"/>
  <c r="J83" i="1"/>
  <c r="J84" i="1"/>
  <c r="J85" i="1"/>
  <c r="J86" i="1"/>
  <c r="M86" i="1" s="1"/>
  <c r="J87" i="1"/>
  <c r="M87" i="1" s="1"/>
  <c r="J88" i="1"/>
  <c r="N88" i="1" s="1"/>
  <c r="J89" i="1"/>
  <c r="J90" i="1"/>
  <c r="M90" i="1" s="1"/>
  <c r="J91" i="1"/>
  <c r="M91" i="1" s="1"/>
  <c r="J92" i="1"/>
  <c r="N92" i="1" s="1"/>
  <c r="J93" i="1"/>
  <c r="J94" i="1"/>
  <c r="M94" i="1" s="1"/>
  <c r="J95" i="1"/>
  <c r="M95" i="1" s="1"/>
  <c r="J96" i="1"/>
  <c r="N96" i="1" s="1"/>
  <c r="J97" i="1"/>
  <c r="J98" i="1"/>
  <c r="M98" i="1" s="1"/>
  <c r="J99" i="1"/>
  <c r="M99" i="1" s="1"/>
  <c r="J100" i="1"/>
  <c r="N100" i="1" s="1"/>
  <c r="J101" i="1"/>
  <c r="J102" i="1"/>
  <c r="N102" i="1" s="1"/>
  <c r="J103" i="1"/>
  <c r="M103" i="1" s="1"/>
  <c r="J104" i="1"/>
  <c r="N104" i="1" s="1"/>
  <c r="J105" i="1"/>
  <c r="J106" i="1"/>
  <c r="M106" i="1" s="1"/>
  <c r="J107" i="1"/>
  <c r="M107" i="1" s="1"/>
  <c r="J108" i="1"/>
  <c r="M108" i="1" s="1"/>
  <c r="J109" i="1"/>
  <c r="J110" i="1"/>
  <c r="M110" i="1" s="1"/>
  <c r="J111" i="1"/>
  <c r="M111" i="1" s="1"/>
  <c r="J112" i="1"/>
  <c r="M112" i="1" s="1"/>
  <c r="J113" i="1"/>
  <c r="J114" i="1"/>
  <c r="M114" i="1" s="1"/>
  <c r="J115" i="1"/>
  <c r="M115" i="1" s="1"/>
  <c r="J116" i="1"/>
  <c r="M116" i="1" s="1"/>
  <c r="J117" i="1"/>
  <c r="J118" i="1"/>
  <c r="M118" i="1" s="1"/>
  <c r="J119" i="1"/>
  <c r="M119" i="1" s="1"/>
  <c r="J120" i="1"/>
  <c r="M120" i="1" s="1"/>
  <c r="J121" i="1"/>
  <c r="J122" i="1"/>
  <c r="M122" i="1" s="1"/>
  <c r="J123" i="1"/>
  <c r="M123" i="1" s="1"/>
  <c r="J124" i="1"/>
  <c r="N124" i="1" s="1"/>
  <c r="J125" i="1"/>
  <c r="J126" i="1"/>
  <c r="M126" i="1" s="1"/>
  <c r="J127" i="1"/>
  <c r="M127" i="1" s="1"/>
  <c r="J128" i="1"/>
  <c r="M128" i="1" s="1"/>
  <c r="J129" i="1"/>
  <c r="J130" i="1"/>
  <c r="M130" i="1" s="1"/>
  <c r="J131" i="1"/>
  <c r="M131" i="1" s="1"/>
  <c r="J132" i="1"/>
  <c r="M132" i="1" s="1"/>
  <c r="J133" i="1"/>
  <c r="J134" i="1"/>
  <c r="M134" i="1" s="1"/>
  <c r="J135" i="1"/>
  <c r="M135" i="1" s="1"/>
  <c r="J136" i="1"/>
  <c r="M136" i="1" s="1"/>
  <c r="J137" i="1"/>
  <c r="J138" i="1"/>
  <c r="M138" i="1" s="1"/>
  <c r="J139" i="1"/>
  <c r="M139" i="1" s="1"/>
  <c r="J140" i="1"/>
  <c r="M140" i="1" s="1"/>
  <c r="J141" i="1"/>
  <c r="J142" i="1"/>
  <c r="M142" i="1" s="1"/>
  <c r="J143" i="1"/>
  <c r="M143" i="1" s="1"/>
  <c r="J144" i="1"/>
  <c r="M144" i="1" s="1"/>
  <c r="J145" i="1"/>
  <c r="J146" i="1"/>
  <c r="M146" i="1" s="1"/>
  <c r="J147" i="1"/>
  <c r="M147" i="1" s="1"/>
  <c r="J148" i="1"/>
  <c r="M148" i="1" s="1"/>
  <c r="J149" i="1"/>
  <c r="J150" i="1"/>
  <c r="M150" i="1" s="1"/>
  <c r="J151" i="1"/>
  <c r="M151" i="1" s="1"/>
  <c r="J152" i="1"/>
  <c r="M152" i="1" s="1"/>
  <c r="J153" i="1"/>
  <c r="J154" i="1"/>
  <c r="M154" i="1" s="1"/>
  <c r="J155" i="1"/>
  <c r="M155" i="1" s="1"/>
  <c r="J12" i="1"/>
  <c r="N12" i="1" s="1"/>
  <c r="L126" i="1"/>
  <c r="L123" i="1"/>
  <c r="L116" i="1"/>
  <c r="L103" i="1"/>
  <c r="L101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85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60" i="1"/>
  <c r="L61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1" i="1"/>
  <c r="M96" i="1" l="1"/>
  <c r="N48" i="1"/>
  <c r="N16" i="1"/>
  <c r="M92" i="1"/>
  <c r="M44" i="1"/>
  <c r="N72" i="1"/>
  <c r="M36" i="1"/>
  <c r="S50" i="1"/>
  <c r="S40" i="1"/>
  <c r="S36" i="1"/>
  <c r="S32" i="1"/>
  <c r="S28" i="1"/>
  <c r="S24" i="1"/>
  <c r="S20" i="1"/>
  <c r="S16" i="1"/>
  <c r="S12" i="1"/>
  <c r="N68" i="1"/>
  <c r="M32" i="1"/>
  <c r="S43" i="1"/>
  <c r="S103" i="1"/>
  <c r="S44" i="1"/>
  <c r="S38" i="1"/>
  <c r="S30" i="1"/>
  <c r="S26" i="1"/>
  <c r="S22" i="1"/>
  <c r="S14" i="1"/>
  <c r="S11" i="1"/>
  <c r="S101" i="1"/>
  <c r="S33" i="1"/>
  <c r="S29" i="1"/>
  <c r="S25" i="1"/>
  <c r="S21" i="1"/>
  <c r="S17" i="1"/>
  <c r="M124" i="1"/>
  <c r="M100" i="1"/>
  <c r="N76" i="1"/>
  <c r="N36" i="1"/>
  <c r="M24" i="1"/>
  <c r="S123" i="1"/>
  <c r="S89" i="1"/>
  <c r="S46" i="1"/>
  <c r="S39" i="1"/>
  <c r="S31" i="1"/>
  <c r="S27" i="1"/>
  <c r="S23" i="1"/>
  <c r="S19" i="1"/>
  <c r="S15" i="1"/>
  <c r="S76" i="1"/>
  <c r="S34" i="1"/>
  <c r="S18" i="1"/>
  <c r="S37" i="1"/>
  <c r="S13" i="1"/>
  <c r="M104" i="1"/>
  <c r="M88" i="1"/>
  <c r="N40" i="1"/>
  <c r="N28" i="1"/>
  <c r="S145" i="1"/>
  <c r="S97" i="1"/>
  <c r="S49" i="1"/>
  <c r="M78" i="1"/>
  <c r="M70" i="1"/>
  <c r="N50" i="1"/>
  <c r="N98" i="1"/>
  <c r="N94" i="1"/>
  <c r="N90" i="1"/>
  <c r="N86" i="1"/>
  <c r="N22" i="1"/>
  <c r="N146" i="1"/>
  <c r="N140" i="1"/>
  <c r="N134" i="1"/>
  <c r="M102" i="1"/>
  <c r="N52" i="1"/>
  <c r="N34" i="1"/>
  <c r="N20" i="1"/>
  <c r="M74" i="1"/>
  <c r="N18" i="1"/>
  <c r="N66" i="1"/>
  <c r="N38" i="1"/>
  <c r="M12" i="1"/>
  <c r="N42" i="1"/>
  <c r="N26" i="1"/>
  <c r="M153" i="1"/>
  <c r="M149" i="1"/>
  <c r="M145" i="1"/>
  <c r="M141" i="1"/>
  <c r="M137" i="1"/>
  <c r="M133" i="1"/>
  <c r="M129" i="1"/>
  <c r="M125" i="1"/>
  <c r="M121" i="1"/>
  <c r="M117" i="1"/>
  <c r="N117" i="1"/>
  <c r="M113" i="1"/>
  <c r="M109" i="1"/>
  <c r="M105" i="1"/>
  <c r="M101" i="1"/>
  <c r="M97" i="1"/>
  <c r="N97" i="1"/>
  <c r="M93" i="1"/>
  <c r="N93" i="1"/>
  <c r="M89" i="1"/>
  <c r="N89" i="1"/>
  <c r="M77" i="1"/>
  <c r="N77" i="1"/>
  <c r="M73" i="1"/>
  <c r="N73" i="1"/>
  <c r="M69" i="1"/>
  <c r="N69" i="1"/>
  <c r="M65" i="1"/>
  <c r="N65" i="1"/>
  <c r="M61" i="1"/>
  <c r="N61" i="1"/>
  <c r="M49" i="1"/>
  <c r="N49" i="1"/>
  <c r="M45" i="1"/>
  <c r="N45" i="1"/>
  <c r="M41" i="1"/>
  <c r="N41" i="1"/>
  <c r="M37" i="1"/>
  <c r="N37" i="1"/>
  <c r="M33" i="1"/>
  <c r="N33" i="1"/>
  <c r="M29" i="1"/>
  <c r="N29" i="1"/>
  <c r="M25" i="1"/>
  <c r="N25" i="1"/>
  <c r="M21" i="1"/>
  <c r="N21" i="1"/>
  <c r="M17" i="1"/>
  <c r="N17" i="1"/>
  <c r="M13" i="1"/>
  <c r="N13" i="1"/>
  <c r="N62" i="1"/>
  <c r="N46" i="1"/>
  <c r="N30" i="1"/>
  <c r="N14" i="1"/>
  <c r="N127" i="1"/>
  <c r="N99" i="1"/>
  <c r="N95" i="1"/>
  <c r="N91" i="1"/>
  <c r="N87" i="1"/>
  <c r="N75" i="1"/>
  <c r="N71" i="1"/>
  <c r="N67" i="1"/>
  <c r="N51" i="1"/>
  <c r="N47" i="1"/>
  <c r="N43" i="1"/>
  <c r="N39" i="1"/>
  <c r="N35" i="1"/>
  <c r="N31" i="1"/>
  <c r="N27" i="1"/>
  <c r="N23" i="1"/>
  <c r="N19" i="1"/>
  <c r="N15" i="1"/>
  <c r="H8" i="3"/>
  <c r="I8" i="3"/>
  <c r="J8" i="3"/>
  <c r="K8" i="3"/>
  <c r="L8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6" i="3"/>
  <c r="I16" i="3"/>
  <c r="J16" i="3"/>
  <c r="K16" i="3"/>
  <c r="L16" i="3"/>
  <c r="H17" i="3"/>
  <c r="I17" i="3"/>
  <c r="J17" i="3"/>
  <c r="K17" i="3"/>
  <c r="L17" i="3"/>
  <c r="H18" i="3"/>
  <c r="I18" i="3"/>
  <c r="J18" i="3"/>
  <c r="K18" i="3"/>
  <c r="L18" i="3"/>
  <c r="H19" i="3"/>
  <c r="I19" i="3"/>
  <c r="J19" i="3"/>
  <c r="K19" i="3"/>
  <c r="L19" i="3"/>
  <c r="H20" i="3"/>
  <c r="I20" i="3"/>
  <c r="J20" i="3"/>
  <c r="K20" i="3"/>
  <c r="L20" i="3"/>
  <c r="H21" i="3"/>
  <c r="I21" i="3"/>
  <c r="J21" i="3"/>
  <c r="K21" i="3"/>
  <c r="L21" i="3"/>
  <c r="H22" i="3"/>
  <c r="I22" i="3"/>
  <c r="J22" i="3"/>
  <c r="K22" i="3"/>
  <c r="L22" i="3"/>
  <c r="H23" i="3"/>
  <c r="I23" i="3"/>
  <c r="J23" i="3"/>
  <c r="K23" i="3"/>
  <c r="L23" i="3"/>
  <c r="H24" i="3"/>
  <c r="I24" i="3"/>
  <c r="J24" i="3"/>
  <c r="K24" i="3"/>
  <c r="L24" i="3"/>
  <c r="H25" i="3"/>
  <c r="I25" i="3"/>
  <c r="J25" i="3"/>
  <c r="K25" i="3"/>
  <c r="L25" i="3"/>
  <c r="H26" i="3"/>
  <c r="I26" i="3"/>
  <c r="J26" i="3"/>
  <c r="K26" i="3"/>
  <c r="L26" i="3"/>
  <c r="H27" i="3"/>
  <c r="I27" i="3"/>
  <c r="J27" i="3"/>
  <c r="K27" i="3"/>
  <c r="L27" i="3"/>
  <c r="H28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H31" i="3"/>
  <c r="I31" i="3"/>
  <c r="J31" i="3"/>
  <c r="K31" i="3"/>
  <c r="L31" i="3"/>
  <c r="H32" i="3"/>
  <c r="I32" i="3"/>
  <c r="J32" i="3"/>
  <c r="K32" i="3"/>
  <c r="L32" i="3"/>
  <c r="H33" i="3"/>
  <c r="I33" i="3"/>
  <c r="J33" i="3"/>
  <c r="K33" i="3"/>
  <c r="L33" i="3"/>
  <c r="H34" i="3"/>
  <c r="I34" i="3"/>
  <c r="J34" i="3"/>
  <c r="K34" i="3"/>
  <c r="L34" i="3"/>
  <c r="H35" i="3"/>
  <c r="I35" i="3"/>
  <c r="J35" i="3"/>
  <c r="K35" i="3"/>
  <c r="L35" i="3"/>
  <c r="H36" i="3"/>
  <c r="I36" i="3"/>
  <c r="J36" i="3"/>
  <c r="K36" i="3"/>
  <c r="L36" i="3"/>
  <c r="H37" i="3"/>
  <c r="I37" i="3"/>
  <c r="J37" i="3"/>
  <c r="K37" i="3"/>
  <c r="L37" i="3"/>
  <c r="AF8" i="3" l="1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40" i="3"/>
  <c r="AF41" i="3"/>
  <c r="AF43" i="3"/>
  <c r="AF46" i="3"/>
  <c r="AF47" i="3"/>
  <c r="AF73" i="3"/>
  <c r="AF86" i="3"/>
  <c r="AF94" i="3"/>
  <c r="AF98" i="3"/>
  <c r="AF100" i="3"/>
  <c r="AF120" i="3"/>
  <c r="AF142" i="3"/>
  <c r="AJ120" i="3" l="1"/>
  <c r="AJ86" i="3"/>
  <c r="AJ43" i="3"/>
  <c r="AJ36" i="3"/>
  <c r="AJ32" i="3"/>
  <c r="AJ28" i="3"/>
  <c r="AJ24" i="3"/>
  <c r="AJ20" i="3"/>
  <c r="AJ16" i="3"/>
  <c r="AJ12" i="3"/>
  <c r="AJ100" i="3"/>
  <c r="AJ73" i="3"/>
  <c r="AJ41" i="3"/>
  <c r="AJ35" i="3"/>
  <c r="AJ31" i="3"/>
  <c r="AJ27" i="3"/>
  <c r="AJ23" i="3"/>
  <c r="AJ19" i="3"/>
  <c r="AJ15" i="3"/>
  <c r="AJ11" i="3"/>
  <c r="AJ30" i="3"/>
  <c r="AJ14" i="3"/>
  <c r="AK98" i="3"/>
  <c r="AG98" i="3"/>
  <c r="AK40" i="3"/>
  <c r="AG40" i="3"/>
  <c r="AK26" i="3"/>
  <c r="AG26" i="3"/>
  <c r="AK18" i="3"/>
  <c r="AG18" i="3"/>
  <c r="AK142" i="3"/>
  <c r="AG142" i="3"/>
  <c r="AK94" i="3"/>
  <c r="AG94" i="3"/>
  <c r="AK46" i="3"/>
  <c r="AG46" i="3"/>
  <c r="AK37" i="3"/>
  <c r="AG37" i="3"/>
  <c r="AK33" i="3"/>
  <c r="AG33" i="3"/>
  <c r="AK29" i="3"/>
  <c r="AG29" i="3"/>
  <c r="AK25" i="3"/>
  <c r="AG25" i="3"/>
  <c r="AK21" i="3"/>
  <c r="AG21" i="3"/>
  <c r="AK17" i="3"/>
  <c r="AG17" i="3"/>
  <c r="AK13" i="3"/>
  <c r="AG13" i="3"/>
  <c r="AK9" i="3"/>
  <c r="AG9" i="3"/>
  <c r="AK47" i="3"/>
  <c r="AG47" i="3"/>
  <c r="AK34" i="3"/>
  <c r="AG34" i="3"/>
  <c r="AK22" i="3"/>
  <c r="AG22" i="3"/>
  <c r="AK10" i="3"/>
  <c r="AG10" i="3"/>
  <c r="AK120" i="3"/>
  <c r="AG120" i="3"/>
  <c r="AK43" i="3"/>
  <c r="AG43" i="3"/>
  <c r="AK32" i="3"/>
  <c r="AG32" i="3"/>
  <c r="AK28" i="3"/>
  <c r="AG28" i="3"/>
  <c r="AK24" i="3"/>
  <c r="AG24" i="3"/>
  <c r="AK20" i="3"/>
  <c r="AG20" i="3"/>
  <c r="AK16" i="3"/>
  <c r="AG16" i="3"/>
  <c r="AK12" i="3"/>
  <c r="AG12" i="3"/>
  <c r="AK8" i="3"/>
  <c r="AG8" i="3"/>
  <c r="AJ8" i="3"/>
  <c r="AJ98" i="3"/>
  <c r="AJ47" i="3"/>
  <c r="AJ40" i="3"/>
  <c r="AJ34" i="3"/>
  <c r="AJ26" i="3"/>
  <c r="AJ22" i="3"/>
  <c r="AJ18" i="3"/>
  <c r="AJ10" i="3"/>
  <c r="AK30" i="3"/>
  <c r="AG30" i="3"/>
  <c r="AK14" i="3"/>
  <c r="AG14" i="3"/>
  <c r="AK86" i="3"/>
  <c r="AG86" i="3"/>
  <c r="AK36" i="3"/>
  <c r="AG36" i="3"/>
  <c r="AK100" i="3"/>
  <c r="AG100" i="3"/>
  <c r="AK73" i="3"/>
  <c r="AG73" i="3"/>
  <c r="AK41" i="3"/>
  <c r="AG41" i="3"/>
  <c r="AK35" i="3"/>
  <c r="AG35" i="3"/>
  <c r="AK31" i="3"/>
  <c r="AG31" i="3"/>
  <c r="AK27" i="3"/>
  <c r="AG27" i="3"/>
  <c r="AK23" i="3"/>
  <c r="AG23" i="3"/>
  <c r="AK19" i="3"/>
  <c r="AG19" i="3"/>
  <c r="AK15" i="3"/>
  <c r="AG15" i="3"/>
  <c r="AK11" i="3"/>
  <c r="AG11" i="3"/>
  <c r="AJ142" i="3"/>
  <c r="AJ94" i="3"/>
  <c r="AJ46" i="3"/>
  <c r="AJ37" i="3"/>
  <c r="AJ33" i="3"/>
  <c r="AJ29" i="3"/>
  <c r="AJ25" i="3"/>
  <c r="AJ21" i="3"/>
  <c r="AJ17" i="3"/>
  <c r="AJ13" i="3"/>
  <c r="AJ9" i="3"/>
  <c r="AM8" i="3" l="1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40" i="3"/>
  <c r="AM41" i="3"/>
  <c r="AM43" i="3"/>
  <c r="AM46" i="3"/>
  <c r="AM47" i="3"/>
  <c r="AM73" i="3"/>
  <c r="AM86" i="3"/>
  <c r="AM94" i="3"/>
  <c r="AM98" i="3"/>
  <c r="AM100" i="3"/>
  <c r="AM120" i="3"/>
  <c r="AM142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40" i="3"/>
  <c r="AL41" i="3"/>
  <c r="AL43" i="3"/>
  <c r="AL46" i="3"/>
  <c r="AL47" i="3"/>
  <c r="AL73" i="3"/>
  <c r="AL86" i="3"/>
  <c r="AL94" i="3"/>
  <c r="AL98" i="3"/>
  <c r="AL100" i="3"/>
  <c r="AL120" i="3"/>
  <c r="AL142" i="3"/>
  <c r="AQ9" i="3"/>
  <c r="AQ10" i="3"/>
  <c r="AQ11" i="3"/>
  <c r="AQ13" i="3"/>
  <c r="AQ14" i="3"/>
  <c r="AQ15" i="3"/>
  <c r="AQ17" i="3"/>
  <c r="AQ18" i="3"/>
  <c r="AQ19" i="3"/>
  <c r="AQ21" i="3"/>
  <c r="AQ22" i="3"/>
  <c r="AQ23" i="3"/>
  <c r="AQ25" i="3"/>
  <c r="AQ26" i="3"/>
  <c r="AQ27" i="3"/>
  <c r="AQ29" i="3"/>
  <c r="AQ30" i="3"/>
  <c r="AQ31" i="3"/>
  <c r="AQ33" i="3"/>
  <c r="AQ34" i="3"/>
  <c r="AQ35" i="3"/>
  <c r="AQ37" i="3"/>
  <c r="AQ40" i="3"/>
  <c r="AQ41" i="3"/>
  <c r="AQ46" i="3"/>
  <c r="AQ47" i="3"/>
  <c r="AQ73" i="3"/>
  <c r="AQ94" i="3"/>
  <c r="AQ98" i="3"/>
  <c r="AQ100" i="3"/>
  <c r="AQ142" i="3"/>
  <c r="AH8" i="3"/>
  <c r="AI8" i="3"/>
  <c r="AH9" i="3"/>
  <c r="AI9" i="3"/>
  <c r="AH10" i="3"/>
  <c r="AI10" i="3"/>
  <c r="AH11" i="3"/>
  <c r="AI11" i="3"/>
  <c r="AH12" i="3"/>
  <c r="AI12" i="3"/>
  <c r="AH13" i="3"/>
  <c r="AI13" i="3"/>
  <c r="AH14" i="3"/>
  <c r="AI14" i="3"/>
  <c r="AH15" i="3"/>
  <c r="AI15" i="3"/>
  <c r="AH16" i="3"/>
  <c r="AI16" i="3"/>
  <c r="AH17" i="3"/>
  <c r="AI17" i="3"/>
  <c r="AH18" i="3"/>
  <c r="AI18" i="3"/>
  <c r="AH19" i="3"/>
  <c r="AI19" i="3"/>
  <c r="AH20" i="3"/>
  <c r="AI20" i="3"/>
  <c r="AH21" i="3"/>
  <c r="AI21" i="3"/>
  <c r="AH22" i="3"/>
  <c r="AI22" i="3"/>
  <c r="AH23" i="3"/>
  <c r="AI23" i="3"/>
  <c r="AH24" i="3"/>
  <c r="AI24" i="3"/>
  <c r="AH25" i="3"/>
  <c r="AI25" i="3"/>
  <c r="AH26" i="3"/>
  <c r="AI26" i="3"/>
  <c r="AH27" i="3"/>
  <c r="AI27" i="3"/>
  <c r="AH28" i="3"/>
  <c r="AI28" i="3"/>
  <c r="AH29" i="3"/>
  <c r="AI29" i="3"/>
  <c r="AH30" i="3"/>
  <c r="AI30" i="3"/>
  <c r="AH31" i="3"/>
  <c r="AI31" i="3"/>
  <c r="AH32" i="3"/>
  <c r="AI32" i="3"/>
  <c r="AH33" i="3"/>
  <c r="AI33" i="3"/>
  <c r="AH34" i="3"/>
  <c r="AI34" i="3"/>
  <c r="AH35" i="3"/>
  <c r="AI35" i="3"/>
  <c r="AH36" i="3"/>
  <c r="AI36" i="3"/>
  <c r="AH37" i="3"/>
  <c r="AI37" i="3"/>
  <c r="AH40" i="3"/>
  <c r="AI40" i="3"/>
  <c r="AH41" i="3"/>
  <c r="AI41" i="3"/>
  <c r="AH43" i="3"/>
  <c r="AI43" i="3"/>
  <c r="AH46" i="3"/>
  <c r="AI46" i="3"/>
  <c r="AH47" i="3"/>
  <c r="AI47" i="3"/>
  <c r="AH73" i="3"/>
  <c r="AI73" i="3"/>
  <c r="AH86" i="3"/>
  <c r="AI86" i="3"/>
  <c r="AH94" i="3"/>
  <c r="AI94" i="3"/>
  <c r="AH98" i="3"/>
  <c r="AI98" i="3"/>
  <c r="AH100" i="3"/>
  <c r="AI100" i="3"/>
  <c r="AH120" i="3"/>
  <c r="AI120" i="3"/>
  <c r="AH142" i="3"/>
  <c r="AI142" i="3"/>
  <c r="BJ9" i="3"/>
  <c r="BJ13" i="3"/>
  <c r="BJ17" i="3"/>
  <c r="BJ21" i="3"/>
  <c r="BJ25" i="3"/>
  <c r="BJ29" i="3"/>
  <c r="BJ33" i="3"/>
  <c r="BJ37" i="3"/>
  <c r="BJ41" i="3"/>
  <c r="BJ73" i="3"/>
  <c r="BF8" i="3"/>
  <c r="BJ8" i="3" s="1"/>
  <c r="BF9" i="3"/>
  <c r="BF10" i="3"/>
  <c r="BJ10" i="3" s="1"/>
  <c r="BF11" i="3"/>
  <c r="BJ11" i="3" s="1"/>
  <c r="BF12" i="3"/>
  <c r="BJ12" i="3" s="1"/>
  <c r="BF13" i="3"/>
  <c r="BF14" i="3"/>
  <c r="BJ14" i="3" s="1"/>
  <c r="BF15" i="3"/>
  <c r="BJ15" i="3" s="1"/>
  <c r="BF16" i="3"/>
  <c r="BJ16" i="3" s="1"/>
  <c r="BF17" i="3"/>
  <c r="BF18" i="3"/>
  <c r="BJ18" i="3" s="1"/>
  <c r="BF19" i="3"/>
  <c r="BJ19" i="3" s="1"/>
  <c r="BF20" i="3"/>
  <c r="BJ20" i="3" s="1"/>
  <c r="BF21" i="3"/>
  <c r="BF22" i="3"/>
  <c r="BJ22" i="3" s="1"/>
  <c r="BF23" i="3"/>
  <c r="BJ23" i="3" s="1"/>
  <c r="BF24" i="3"/>
  <c r="BJ24" i="3" s="1"/>
  <c r="BF25" i="3"/>
  <c r="BF26" i="3"/>
  <c r="BJ26" i="3" s="1"/>
  <c r="BF27" i="3"/>
  <c r="BJ27" i="3" s="1"/>
  <c r="BF28" i="3"/>
  <c r="BJ28" i="3" s="1"/>
  <c r="BF29" i="3"/>
  <c r="BF30" i="3"/>
  <c r="BJ30" i="3" s="1"/>
  <c r="BF31" i="3"/>
  <c r="BJ31" i="3" s="1"/>
  <c r="BF32" i="3"/>
  <c r="BJ32" i="3" s="1"/>
  <c r="BF33" i="3"/>
  <c r="BF34" i="3"/>
  <c r="BJ34" i="3" s="1"/>
  <c r="BF35" i="3"/>
  <c r="BJ35" i="3" s="1"/>
  <c r="BF36" i="3"/>
  <c r="BJ36" i="3" s="1"/>
  <c r="BF37" i="3"/>
  <c r="BF40" i="3"/>
  <c r="BJ40" i="3" s="1"/>
  <c r="BF41" i="3"/>
  <c r="BF43" i="3"/>
  <c r="BJ43" i="3" s="1"/>
  <c r="BF46" i="3"/>
  <c r="BJ46" i="3" s="1"/>
  <c r="BF47" i="3"/>
  <c r="BJ47" i="3" s="1"/>
  <c r="BF73" i="3"/>
  <c r="BF86" i="3"/>
  <c r="BJ86" i="3" s="1"/>
  <c r="BF94" i="3"/>
  <c r="BJ94" i="3" s="1"/>
  <c r="BF98" i="3"/>
  <c r="BJ98" i="3" s="1"/>
  <c r="BF100" i="3"/>
  <c r="BJ100" i="3" s="1"/>
  <c r="BF120" i="3"/>
  <c r="BJ120" i="3" s="1"/>
  <c r="BF142" i="3"/>
  <c r="BJ142" i="3" s="1"/>
  <c r="T120" i="3" l="1"/>
  <c r="AB120" i="3"/>
  <c r="T98" i="3"/>
  <c r="AB98" i="3"/>
  <c r="T86" i="3"/>
  <c r="AB86" i="3"/>
  <c r="T47" i="3"/>
  <c r="AB47" i="3"/>
  <c r="T43" i="3"/>
  <c r="AB43" i="3"/>
  <c r="T40" i="3"/>
  <c r="AB40" i="3"/>
  <c r="T36" i="3"/>
  <c r="AB36" i="3"/>
  <c r="T34" i="3"/>
  <c r="AB34" i="3"/>
  <c r="T32" i="3"/>
  <c r="AB32" i="3"/>
  <c r="T30" i="3"/>
  <c r="AB30" i="3"/>
  <c r="T28" i="3"/>
  <c r="AB28" i="3"/>
  <c r="T26" i="3"/>
  <c r="AB26" i="3"/>
  <c r="T24" i="3"/>
  <c r="AB24" i="3"/>
  <c r="T22" i="3"/>
  <c r="AB22" i="3"/>
  <c r="T20" i="3"/>
  <c r="AB20" i="3"/>
  <c r="T18" i="3"/>
  <c r="AB18" i="3"/>
  <c r="T16" i="3"/>
  <c r="AB16" i="3"/>
  <c r="T14" i="3"/>
  <c r="AB14" i="3"/>
  <c r="T12" i="3"/>
  <c r="AB12" i="3"/>
  <c r="T10" i="3"/>
  <c r="AB10" i="3"/>
  <c r="T8" i="3"/>
  <c r="AB8" i="3"/>
  <c r="T142" i="3"/>
  <c r="AB142" i="3"/>
  <c r="T100" i="3"/>
  <c r="AB100" i="3"/>
  <c r="T94" i="3"/>
  <c r="AB94" i="3"/>
  <c r="T73" i="3"/>
  <c r="AB73" i="3"/>
  <c r="T46" i="3"/>
  <c r="AB46" i="3"/>
  <c r="T41" i="3"/>
  <c r="AB41" i="3"/>
  <c r="T37" i="3"/>
  <c r="AB37" i="3"/>
  <c r="T35" i="3"/>
  <c r="AB35" i="3"/>
  <c r="T33" i="3"/>
  <c r="AB33" i="3"/>
  <c r="T31" i="3"/>
  <c r="AB31" i="3"/>
  <c r="T29" i="3"/>
  <c r="AB29" i="3"/>
  <c r="T27" i="3"/>
  <c r="AB27" i="3"/>
  <c r="T25" i="3"/>
  <c r="AB25" i="3"/>
  <c r="T23" i="3"/>
  <c r="AB23" i="3"/>
  <c r="T21" i="3"/>
  <c r="AB21" i="3"/>
  <c r="T19" i="3"/>
  <c r="AB19" i="3"/>
  <c r="T17" i="3"/>
  <c r="AB17" i="3"/>
  <c r="T15" i="3"/>
  <c r="AB15" i="3"/>
  <c r="T13" i="3"/>
  <c r="AB13" i="3"/>
  <c r="T11" i="3"/>
  <c r="AB11" i="3"/>
  <c r="T9" i="3"/>
  <c r="AB9" i="3"/>
  <c r="AR37" i="3"/>
  <c r="AX37" i="3" s="1"/>
  <c r="AR25" i="3"/>
  <c r="AX25" i="3" s="1"/>
  <c r="AR13" i="3"/>
  <c r="AS73" i="3"/>
  <c r="AY73" i="3" s="1"/>
  <c r="AS35" i="3"/>
  <c r="AY35" i="3" s="1"/>
  <c r="AS23" i="3"/>
  <c r="AY23" i="3" s="1"/>
  <c r="AS19" i="3"/>
  <c r="AY19" i="3" s="1"/>
  <c r="AS11" i="3"/>
  <c r="AY11" i="3" s="1"/>
  <c r="AS98" i="3"/>
  <c r="AY98" i="3" s="1"/>
  <c r="AS34" i="3"/>
  <c r="AY34" i="3" s="1"/>
  <c r="AS26" i="3"/>
  <c r="AY26" i="3" s="1"/>
  <c r="AS18" i="3"/>
  <c r="AY18" i="3" s="1"/>
  <c r="AS14" i="3"/>
  <c r="AY14" i="3" s="1"/>
  <c r="AR100" i="3"/>
  <c r="AX100" i="3" s="1"/>
  <c r="AR73" i="3"/>
  <c r="AX73" i="3" s="1"/>
  <c r="AR41" i="3"/>
  <c r="AX41" i="3" s="1"/>
  <c r="AR35" i="3"/>
  <c r="AR31" i="3"/>
  <c r="AX31" i="3" s="1"/>
  <c r="AR27" i="3"/>
  <c r="AR23" i="3"/>
  <c r="AX23" i="3" s="1"/>
  <c r="AR19" i="3"/>
  <c r="AX19" i="3" s="1"/>
  <c r="AR15" i="3"/>
  <c r="AX15" i="3" s="1"/>
  <c r="AR11" i="3"/>
  <c r="AX11" i="3" s="1"/>
  <c r="AS142" i="3"/>
  <c r="AY142" i="3" s="1"/>
  <c r="AS94" i="3"/>
  <c r="AS46" i="3"/>
  <c r="AY46" i="3" s="1"/>
  <c r="AS37" i="3"/>
  <c r="AY37" i="3" s="1"/>
  <c r="AS33" i="3"/>
  <c r="AY33" i="3" s="1"/>
  <c r="AS29" i="3"/>
  <c r="AY29" i="3" s="1"/>
  <c r="AS25" i="3"/>
  <c r="AY25" i="3" s="1"/>
  <c r="AS21" i="3"/>
  <c r="AY21" i="3" s="1"/>
  <c r="AS17" i="3"/>
  <c r="AY17" i="3" s="1"/>
  <c r="AS13" i="3"/>
  <c r="AY13" i="3" s="1"/>
  <c r="AS9" i="3"/>
  <c r="AR33" i="3"/>
  <c r="AX33" i="3" s="1"/>
  <c r="AR29" i="3"/>
  <c r="AX29" i="3" s="1"/>
  <c r="AR21" i="3"/>
  <c r="AX21" i="3" s="1"/>
  <c r="AR17" i="3"/>
  <c r="AR9" i="3"/>
  <c r="AX9" i="3" s="1"/>
  <c r="AS100" i="3"/>
  <c r="AY100" i="3" s="1"/>
  <c r="AS41" i="3"/>
  <c r="AY41" i="3" s="1"/>
  <c r="AS31" i="3"/>
  <c r="AY31" i="3" s="1"/>
  <c r="AS27" i="3"/>
  <c r="AY27" i="3" s="1"/>
  <c r="AS15" i="3"/>
  <c r="AY15" i="3" s="1"/>
  <c r="AR8" i="3"/>
  <c r="AX8" i="3" s="1"/>
  <c r="AS47" i="3"/>
  <c r="AY47" i="3" s="1"/>
  <c r="AS40" i="3"/>
  <c r="AY40" i="3" s="1"/>
  <c r="AS30" i="3"/>
  <c r="AY30" i="3" s="1"/>
  <c r="AS22" i="3"/>
  <c r="AY22" i="3" s="1"/>
  <c r="AS10" i="3"/>
  <c r="AY10" i="3" s="1"/>
  <c r="AR47" i="3"/>
  <c r="AX47" i="3" s="1"/>
  <c r="AS120" i="3"/>
  <c r="AY120" i="3" s="1"/>
  <c r="AS86" i="3"/>
  <c r="AY86" i="3" s="1"/>
  <c r="AS43" i="3"/>
  <c r="AS36" i="3"/>
  <c r="AS32" i="3"/>
  <c r="AY32" i="3" s="1"/>
  <c r="AS28" i="3"/>
  <c r="AY28" i="3" s="1"/>
  <c r="AS24" i="3"/>
  <c r="AY24" i="3" s="1"/>
  <c r="AS20" i="3"/>
  <c r="AY20" i="3" s="1"/>
  <c r="AS16" i="3"/>
  <c r="AY16" i="3" s="1"/>
  <c r="AS12" i="3"/>
  <c r="AY12" i="3" s="1"/>
  <c r="AS8" i="3"/>
  <c r="AY8" i="3" s="1"/>
  <c r="AW27" i="3"/>
  <c r="AW35" i="3"/>
  <c r="AW23" i="3"/>
  <c r="AW15" i="3"/>
  <c r="AW11" i="3"/>
  <c r="AX17" i="3"/>
  <c r="AW73" i="3"/>
  <c r="AW19" i="3"/>
  <c r="AW41" i="3"/>
  <c r="AW100" i="3"/>
  <c r="AW31" i="3"/>
  <c r="AW33" i="3"/>
  <c r="AW29" i="3"/>
  <c r="AW17" i="3"/>
  <c r="AW13" i="3"/>
  <c r="AX35" i="3"/>
  <c r="AX27" i="3"/>
  <c r="AY43" i="3"/>
  <c r="AX13" i="3"/>
  <c r="AW142" i="3"/>
  <c r="AW94" i="3"/>
  <c r="AW46" i="3"/>
  <c r="AW37" i="3"/>
  <c r="AW21" i="3"/>
  <c r="AY94" i="3"/>
  <c r="AY36" i="3"/>
  <c r="AW25" i="3"/>
  <c r="AY9" i="3"/>
  <c r="AW9" i="3"/>
  <c r="AW98" i="3"/>
  <c r="AW47" i="3"/>
  <c r="AW40" i="3"/>
  <c r="AW34" i="3"/>
  <c r="AW30" i="3"/>
  <c r="AW26" i="3"/>
  <c r="AW22" i="3"/>
  <c r="AW18" i="3"/>
  <c r="AW14" i="3"/>
  <c r="AW10" i="3"/>
  <c r="AN43" i="3"/>
  <c r="AT43" i="3" s="1"/>
  <c r="AZ43" i="3" s="1"/>
  <c r="AN120" i="3"/>
  <c r="AT120" i="3" s="1"/>
  <c r="AZ120" i="3" s="1"/>
  <c r="AR120" i="3"/>
  <c r="AX120" i="3" s="1"/>
  <c r="AN86" i="3"/>
  <c r="AT86" i="3" s="1"/>
  <c r="AZ86" i="3" s="1"/>
  <c r="AR86" i="3"/>
  <c r="AX86" i="3" s="1"/>
  <c r="AN36" i="3"/>
  <c r="AT36" i="3" s="1"/>
  <c r="AZ36" i="3" s="1"/>
  <c r="AR36" i="3"/>
  <c r="AX36" i="3" s="1"/>
  <c r="AN32" i="3"/>
  <c r="AT32" i="3" s="1"/>
  <c r="AZ32" i="3" s="1"/>
  <c r="AR32" i="3"/>
  <c r="AX32" i="3" s="1"/>
  <c r="AN28" i="3"/>
  <c r="AT28" i="3" s="1"/>
  <c r="AZ28" i="3" s="1"/>
  <c r="AR28" i="3"/>
  <c r="AX28" i="3" s="1"/>
  <c r="AN24" i="3"/>
  <c r="AT24" i="3" s="1"/>
  <c r="AZ24" i="3" s="1"/>
  <c r="AR24" i="3"/>
  <c r="AX24" i="3" s="1"/>
  <c r="AN20" i="3"/>
  <c r="AT20" i="3" s="1"/>
  <c r="AZ20" i="3" s="1"/>
  <c r="AR20" i="3"/>
  <c r="AX20" i="3" s="1"/>
  <c r="AN16" i="3"/>
  <c r="AT16" i="3" s="1"/>
  <c r="AZ16" i="3" s="1"/>
  <c r="AR16" i="3"/>
  <c r="AX16" i="3" s="1"/>
  <c r="AN12" i="3"/>
  <c r="AT12" i="3" s="1"/>
  <c r="AZ12" i="3" s="1"/>
  <c r="AR12" i="3"/>
  <c r="AX12" i="3" s="1"/>
  <c r="AO120" i="3"/>
  <c r="AQ120" i="3"/>
  <c r="AW120" i="3" s="1"/>
  <c r="AO86" i="3"/>
  <c r="AQ86" i="3"/>
  <c r="AW86" i="3" s="1"/>
  <c r="AO43" i="3"/>
  <c r="AQ43" i="3"/>
  <c r="AW43" i="3" s="1"/>
  <c r="AO36" i="3"/>
  <c r="AQ36" i="3"/>
  <c r="AW36" i="3" s="1"/>
  <c r="AO32" i="3"/>
  <c r="AQ32" i="3"/>
  <c r="AW32" i="3" s="1"/>
  <c r="AO28" i="3"/>
  <c r="AQ28" i="3"/>
  <c r="AW28" i="3" s="1"/>
  <c r="AO24" i="3"/>
  <c r="AQ24" i="3"/>
  <c r="AW24" i="3" s="1"/>
  <c r="AO20" i="3"/>
  <c r="AQ20" i="3"/>
  <c r="AW20" i="3" s="1"/>
  <c r="AO16" i="3"/>
  <c r="AQ16" i="3"/>
  <c r="AW16" i="3" s="1"/>
  <c r="AO12" i="3"/>
  <c r="AQ12" i="3"/>
  <c r="AW12" i="3" s="1"/>
  <c r="AO8" i="3"/>
  <c r="AQ8" i="3"/>
  <c r="AW8" i="3" s="1"/>
  <c r="AR43" i="3"/>
  <c r="AX43" i="3" s="1"/>
  <c r="AN98" i="3"/>
  <c r="AT98" i="3" s="1"/>
  <c r="AZ98" i="3" s="1"/>
  <c r="AN47" i="3"/>
  <c r="AT47" i="3" s="1"/>
  <c r="AZ47" i="3" s="1"/>
  <c r="AN40" i="3"/>
  <c r="AT40" i="3" s="1"/>
  <c r="AZ40" i="3" s="1"/>
  <c r="AN34" i="3"/>
  <c r="AT34" i="3" s="1"/>
  <c r="AZ34" i="3" s="1"/>
  <c r="AN30" i="3"/>
  <c r="AT30" i="3" s="1"/>
  <c r="AZ30" i="3" s="1"/>
  <c r="AN26" i="3"/>
  <c r="AT26" i="3" s="1"/>
  <c r="AZ26" i="3" s="1"/>
  <c r="AN22" i="3"/>
  <c r="AT22" i="3" s="1"/>
  <c r="AZ22" i="3" s="1"/>
  <c r="AN18" i="3"/>
  <c r="AT18" i="3" s="1"/>
  <c r="AZ18" i="3" s="1"/>
  <c r="AN14" i="3"/>
  <c r="AT14" i="3" s="1"/>
  <c r="AZ14" i="3" s="1"/>
  <c r="AN10" i="3"/>
  <c r="AT10" i="3" s="1"/>
  <c r="AZ10" i="3" s="1"/>
  <c r="AN142" i="3"/>
  <c r="AT142" i="3" s="1"/>
  <c r="AZ142" i="3" s="1"/>
  <c r="AN94" i="3"/>
  <c r="AT94" i="3" s="1"/>
  <c r="AZ94" i="3" s="1"/>
  <c r="AN46" i="3"/>
  <c r="AT46" i="3" s="1"/>
  <c r="AZ46" i="3" s="1"/>
  <c r="AN37" i="3"/>
  <c r="AT37" i="3" s="1"/>
  <c r="AZ37" i="3" s="1"/>
  <c r="AN33" i="3"/>
  <c r="AT33" i="3" s="1"/>
  <c r="AZ33" i="3" s="1"/>
  <c r="AN29" i="3"/>
  <c r="AT29" i="3" s="1"/>
  <c r="AZ29" i="3" s="1"/>
  <c r="AN25" i="3"/>
  <c r="AT25" i="3" s="1"/>
  <c r="AZ25" i="3" s="1"/>
  <c r="AN21" i="3"/>
  <c r="AT21" i="3" s="1"/>
  <c r="AZ21" i="3" s="1"/>
  <c r="AN17" i="3"/>
  <c r="AT17" i="3" s="1"/>
  <c r="AZ17" i="3" s="1"/>
  <c r="AN13" i="3"/>
  <c r="AT13" i="3" s="1"/>
  <c r="AZ13" i="3" s="1"/>
  <c r="AN9" i="3"/>
  <c r="AT9" i="3" s="1"/>
  <c r="AZ9" i="3" s="1"/>
  <c r="AR142" i="3"/>
  <c r="AX142" i="3" s="1"/>
  <c r="AR98" i="3"/>
  <c r="AX98" i="3" s="1"/>
  <c r="AR94" i="3"/>
  <c r="AX94" i="3" s="1"/>
  <c r="AR46" i="3"/>
  <c r="AX46" i="3" s="1"/>
  <c r="AR40" i="3"/>
  <c r="AX40" i="3" s="1"/>
  <c r="AR34" i="3"/>
  <c r="AX34" i="3" s="1"/>
  <c r="AR30" i="3"/>
  <c r="AX30" i="3" s="1"/>
  <c r="AR26" i="3"/>
  <c r="AX26" i="3" s="1"/>
  <c r="AR22" i="3"/>
  <c r="AX22" i="3" s="1"/>
  <c r="AR18" i="3"/>
  <c r="AX18" i="3" s="1"/>
  <c r="AR14" i="3"/>
  <c r="AX14" i="3" s="1"/>
  <c r="AR10" i="3"/>
  <c r="AX10" i="3" s="1"/>
  <c r="AN100" i="3"/>
  <c r="AT100" i="3" s="1"/>
  <c r="AZ100" i="3" s="1"/>
  <c r="AP100" i="3"/>
  <c r="AV100" i="3" s="1"/>
  <c r="BB100" i="3" s="1"/>
  <c r="AN73" i="3"/>
  <c r="AT73" i="3" s="1"/>
  <c r="AZ73" i="3" s="1"/>
  <c r="AP73" i="3"/>
  <c r="AV73" i="3" s="1"/>
  <c r="BB73" i="3" s="1"/>
  <c r="AN41" i="3"/>
  <c r="AT41" i="3" s="1"/>
  <c r="AZ41" i="3" s="1"/>
  <c r="AP41" i="3"/>
  <c r="AV41" i="3" s="1"/>
  <c r="BB41" i="3" s="1"/>
  <c r="AN35" i="3"/>
  <c r="AT35" i="3" s="1"/>
  <c r="AZ35" i="3" s="1"/>
  <c r="AP35" i="3"/>
  <c r="AV35" i="3" s="1"/>
  <c r="BB35" i="3" s="1"/>
  <c r="AN31" i="3"/>
  <c r="AT31" i="3" s="1"/>
  <c r="AZ31" i="3" s="1"/>
  <c r="AP31" i="3"/>
  <c r="AV31" i="3" s="1"/>
  <c r="BB31" i="3" s="1"/>
  <c r="AN27" i="3"/>
  <c r="AT27" i="3" s="1"/>
  <c r="AZ27" i="3" s="1"/>
  <c r="AP27" i="3"/>
  <c r="AV27" i="3" s="1"/>
  <c r="BB27" i="3" s="1"/>
  <c r="AN23" i="3"/>
  <c r="AT23" i="3" s="1"/>
  <c r="AZ23" i="3" s="1"/>
  <c r="AP23" i="3"/>
  <c r="AV23" i="3" s="1"/>
  <c r="BB23" i="3" s="1"/>
  <c r="AN19" i="3"/>
  <c r="AT19" i="3" s="1"/>
  <c r="AZ19" i="3" s="1"/>
  <c r="AP19" i="3"/>
  <c r="AV19" i="3" s="1"/>
  <c r="BB19" i="3" s="1"/>
  <c r="AN15" i="3"/>
  <c r="AT15" i="3" s="1"/>
  <c r="AZ15" i="3" s="1"/>
  <c r="AP15" i="3"/>
  <c r="AV15" i="3" s="1"/>
  <c r="BB15" i="3" s="1"/>
  <c r="AN11" i="3"/>
  <c r="AT11" i="3" s="1"/>
  <c r="AZ11" i="3" s="1"/>
  <c r="AP11" i="3"/>
  <c r="AV11" i="3" s="1"/>
  <c r="BB11" i="3" s="1"/>
  <c r="AO100" i="3"/>
  <c r="AO73" i="3"/>
  <c r="AO41" i="3"/>
  <c r="AO35" i="3"/>
  <c r="AO31" i="3"/>
  <c r="AO27" i="3"/>
  <c r="AO23" i="3"/>
  <c r="AO19" i="3"/>
  <c r="AO15" i="3"/>
  <c r="AO11" i="3"/>
  <c r="AO98" i="3"/>
  <c r="AO47" i="3"/>
  <c r="AO40" i="3"/>
  <c r="AO34" i="3"/>
  <c r="AO30" i="3"/>
  <c r="AO26" i="3"/>
  <c r="AO22" i="3"/>
  <c r="AO18" i="3"/>
  <c r="AO14" i="3"/>
  <c r="AO10" i="3"/>
  <c r="AO142" i="3"/>
  <c r="AP94" i="3"/>
  <c r="AV94" i="3" s="1"/>
  <c r="BB94" i="3" s="1"/>
  <c r="AP46" i="3"/>
  <c r="AV46" i="3" s="1"/>
  <c r="BB46" i="3" s="1"/>
  <c r="AO37" i="3"/>
  <c r="AO33" i="3"/>
  <c r="AO29" i="3"/>
  <c r="AO25" i="3"/>
  <c r="AO21" i="3"/>
  <c r="AP17" i="3"/>
  <c r="AV17" i="3" s="1"/>
  <c r="BB17" i="3" s="1"/>
  <c r="AP13" i="3"/>
  <c r="AV13" i="3" s="1"/>
  <c r="BB13" i="3" s="1"/>
  <c r="AO9" i="3"/>
  <c r="AP142" i="3"/>
  <c r="AV142" i="3" s="1"/>
  <c r="BB142" i="3" s="1"/>
  <c r="AP37" i="3"/>
  <c r="AV37" i="3" s="1"/>
  <c r="BB37" i="3" s="1"/>
  <c r="AP33" i="3"/>
  <c r="AV33" i="3" s="1"/>
  <c r="BB33" i="3" s="1"/>
  <c r="AP29" i="3"/>
  <c r="AV29" i="3" s="1"/>
  <c r="BB29" i="3" s="1"/>
  <c r="AP25" i="3"/>
  <c r="AV25" i="3" s="1"/>
  <c r="BB25" i="3" s="1"/>
  <c r="AP21" i="3"/>
  <c r="AV21" i="3" s="1"/>
  <c r="BB21" i="3" s="1"/>
  <c r="AP9" i="3"/>
  <c r="AV9" i="3" s="1"/>
  <c r="BB9" i="3" s="1"/>
  <c r="AO94" i="3"/>
  <c r="AO46" i="3"/>
  <c r="AO17" i="3"/>
  <c r="AO13" i="3"/>
  <c r="AN8" i="3"/>
  <c r="AT8" i="3" s="1"/>
  <c r="AZ8" i="3" s="1"/>
  <c r="AP120" i="3"/>
  <c r="AV120" i="3" s="1"/>
  <c r="BB120" i="3" s="1"/>
  <c r="AP98" i="3"/>
  <c r="AV98" i="3" s="1"/>
  <c r="BB98" i="3" s="1"/>
  <c r="AP86" i="3"/>
  <c r="AV86" i="3" s="1"/>
  <c r="BB86" i="3" s="1"/>
  <c r="AP47" i="3"/>
  <c r="AV47" i="3" s="1"/>
  <c r="BB47" i="3" s="1"/>
  <c r="AP43" i="3"/>
  <c r="AV43" i="3" s="1"/>
  <c r="BB43" i="3" s="1"/>
  <c r="AP40" i="3"/>
  <c r="AV40" i="3" s="1"/>
  <c r="BB40" i="3" s="1"/>
  <c r="AP36" i="3"/>
  <c r="AV36" i="3" s="1"/>
  <c r="BB36" i="3" s="1"/>
  <c r="AP34" i="3"/>
  <c r="AV34" i="3" s="1"/>
  <c r="BB34" i="3" s="1"/>
  <c r="AP32" i="3"/>
  <c r="AV32" i="3" s="1"/>
  <c r="BB32" i="3" s="1"/>
  <c r="AP30" i="3"/>
  <c r="AV30" i="3" s="1"/>
  <c r="BB30" i="3" s="1"/>
  <c r="AP28" i="3"/>
  <c r="AV28" i="3" s="1"/>
  <c r="BB28" i="3" s="1"/>
  <c r="AP26" i="3"/>
  <c r="AV26" i="3" s="1"/>
  <c r="BB26" i="3" s="1"/>
  <c r="AP24" i="3"/>
  <c r="AV24" i="3" s="1"/>
  <c r="BB24" i="3" s="1"/>
  <c r="AP22" i="3"/>
  <c r="AV22" i="3" s="1"/>
  <c r="BB22" i="3" s="1"/>
  <c r="AP20" i="3"/>
  <c r="AV20" i="3" s="1"/>
  <c r="BB20" i="3" s="1"/>
  <c r="AP18" i="3"/>
  <c r="AV18" i="3" s="1"/>
  <c r="BB18" i="3" s="1"/>
  <c r="AP16" i="3"/>
  <c r="AV16" i="3" s="1"/>
  <c r="BB16" i="3" s="1"/>
  <c r="AP14" i="3"/>
  <c r="AV14" i="3" s="1"/>
  <c r="BB14" i="3" s="1"/>
  <c r="AP12" i="3"/>
  <c r="AV12" i="3" s="1"/>
  <c r="BB12" i="3" s="1"/>
  <c r="AP10" i="3"/>
  <c r="AV10" i="3" s="1"/>
  <c r="BB10" i="3" s="1"/>
  <c r="AP8" i="3"/>
  <c r="AV8" i="3" s="1"/>
  <c r="BB8" i="3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5" i="2"/>
  <c r="AU46" i="3" l="1"/>
  <c r="BA46" i="3" s="1"/>
  <c r="AU21" i="3"/>
  <c r="BA21" i="3" s="1"/>
  <c r="AU10" i="3"/>
  <c r="BA10" i="3" s="1"/>
  <c r="AU26" i="3"/>
  <c r="BA26" i="3" s="1"/>
  <c r="AU19" i="3"/>
  <c r="BA19" i="3" s="1"/>
  <c r="AU35" i="3"/>
  <c r="BA35" i="3" s="1"/>
  <c r="AU94" i="3"/>
  <c r="BA94" i="3" s="1"/>
  <c r="AU9" i="3"/>
  <c r="BA9" i="3" s="1"/>
  <c r="AU14" i="3"/>
  <c r="BA14" i="3" s="1"/>
  <c r="AU98" i="3"/>
  <c r="BA98" i="3" s="1"/>
  <c r="AU23" i="3"/>
  <c r="BA23" i="3" s="1"/>
  <c r="AU12" i="3"/>
  <c r="BA12" i="3" s="1"/>
  <c r="AU20" i="3"/>
  <c r="BA20" i="3" s="1"/>
  <c r="AU28" i="3"/>
  <c r="BA28" i="3" s="1"/>
  <c r="AU36" i="3"/>
  <c r="BA36" i="3" s="1"/>
  <c r="AU86" i="3"/>
  <c r="BA86" i="3" s="1"/>
  <c r="AU13" i="3"/>
  <c r="BA13" i="3" s="1"/>
  <c r="AU29" i="3"/>
  <c r="BA29" i="3" s="1"/>
  <c r="AU18" i="3"/>
  <c r="BA18" i="3" s="1"/>
  <c r="AU34" i="3"/>
  <c r="BA34" i="3" s="1"/>
  <c r="AU11" i="3"/>
  <c r="BA11" i="3" s="1"/>
  <c r="AU27" i="3"/>
  <c r="BA27" i="3" s="1"/>
  <c r="AU73" i="3"/>
  <c r="BA73" i="3" s="1"/>
  <c r="AU37" i="3"/>
  <c r="BA37" i="3" s="1"/>
  <c r="AU47" i="3"/>
  <c r="BA47" i="3" s="1"/>
  <c r="AU25" i="3"/>
  <c r="BA25" i="3" s="1"/>
  <c r="AU30" i="3"/>
  <c r="BA30" i="3" s="1"/>
  <c r="AU41" i="3"/>
  <c r="BA41" i="3" s="1"/>
  <c r="AU17" i="3"/>
  <c r="BA17" i="3" s="1"/>
  <c r="AU33" i="3"/>
  <c r="BA33" i="3" s="1"/>
  <c r="AU142" i="3"/>
  <c r="BA142" i="3" s="1"/>
  <c r="AU22" i="3"/>
  <c r="BA22" i="3" s="1"/>
  <c r="AU40" i="3"/>
  <c r="BA40" i="3" s="1"/>
  <c r="AU15" i="3"/>
  <c r="BA15" i="3" s="1"/>
  <c r="AU31" i="3"/>
  <c r="BA31" i="3" s="1"/>
  <c r="AU100" i="3"/>
  <c r="BA100" i="3" s="1"/>
  <c r="AU8" i="3"/>
  <c r="BA8" i="3" s="1"/>
  <c r="AU16" i="3"/>
  <c r="BA16" i="3" s="1"/>
  <c r="AU24" i="3"/>
  <c r="BA24" i="3" s="1"/>
  <c r="AU32" i="3"/>
  <c r="BA32" i="3" s="1"/>
  <c r="AU43" i="3"/>
  <c r="BA43" i="3" s="1"/>
  <c r="AU120" i="3"/>
  <c r="BA120" i="3" s="1"/>
</calcChain>
</file>

<file path=xl/sharedStrings.xml><?xml version="1.0" encoding="utf-8"?>
<sst xmlns="http://schemas.openxmlformats.org/spreadsheetml/2006/main" count="332" uniqueCount="143">
  <si>
    <t>Année</t>
  </si>
  <si>
    <t xml:space="preserve">Bt/Btf        </t>
  </si>
  <si>
    <t>Droits de mutation à titre gratuit</t>
  </si>
  <si>
    <t>Taux d'imposition du flux économique</t>
  </si>
  <si>
    <t>PIB</t>
  </si>
  <si>
    <t>Flux économique de transmission</t>
  </si>
  <si>
    <t>Flux économique de transmission en % du PIB</t>
  </si>
  <si>
    <t>Droits de mutation en % du PIB</t>
  </si>
  <si>
    <t>Recettes fiscales</t>
  </si>
  <si>
    <t>Flux fiscal de transmission (actif brut avant 1901, actif net des dettes ensuite)</t>
  </si>
  <si>
    <t>Flux de transmission</t>
  </si>
  <si>
    <t>Milliards d'euros courants pour 1949-2016; milliards d'anciens francs courants pour pour 1896-1948.</t>
  </si>
  <si>
    <t>...dont droits sur successions</t>
  </si>
  <si>
    <t>...dont droits sur donations</t>
  </si>
  <si>
    <t>Successions ligne directe</t>
  </si>
  <si>
    <t>Successions conjoint survivant</t>
  </si>
  <si>
    <t>Successions ligne indirecte</t>
  </si>
  <si>
    <t>Donations ligne directe</t>
  </si>
  <si>
    <t>Total ligne directe</t>
  </si>
  <si>
    <t>Successions ligne collatérale et non parents</t>
  </si>
  <si>
    <t>Autres donations</t>
  </si>
  <si>
    <t>Flux économique</t>
  </si>
  <si>
    <t>Correction pour non-déclarants</t>
  </si>
  <si>
    <t>Correction pour actifs exonérés</t>
  </si>
  <si>
    <t>Flux économique/Flux fiscal</t>
  </si>
  <si>
    <t>Actif de succession déclaré</t>
  </si>
  <si>
    <t>Flux fiscal de successions</t>
  </si>
  <si>
    <t>Correction pour les donations</t>
  </si>
  <si>
    <t>Flux fiscal de successions et donations</t>
  </si>
  <si>
    <t>Flux économique de successions et donations</t>
  </si>
  <si>
    <t>A</t>
  </si>
  <si>
    <r>
      <t>Fiscal</t>
    </r>
    <r>
      <rPr>
        <i/>
        <sz val="8"/>
        <color theme="1"/>
        <rFont val="Calibri"/>
        <family val="2"/>
        <scheme val="minor"/>
      </rPr>
      <t>n</t>
    </r>
  </si>
  <si>
    <r>
      <t>Decl</t>
    </r>
    <r>
      <rPr>
        <i/>
        <sz val="8"/>
        <color theme="1"/>
        <rFont val="Calibri"/>
        <family val="2"/>
        <scheme val="minor"/>
      </rPr>
      <t>n</t>
    </r>
  </si>
  <si>
    <r>
      <t>nondecl</t>
    </r>
    <r>
      <rPr>
        <i/>
        <sz val="8"/>
        <color theme="1"/>
        <rFont val="Calibri"/>
        <family val="2"/>
        <scheme val="minor"/>
      </rPr>
      <t>n</t>
    </r>
  </si>
  <si>
    <r>
      <t>exo</t>
    </r>
    <r>
      <rPr>
        <i/>
        <sz val="8"/>
        <color theme="1"/>
        <rFont val="Calibri"/>
        <family val="2"/>
        <scheme val="minor"/>
      </rPr>
      <t>n</t>
    </r>
  </si>
  <si>
    <t>B</t>
  </si>
  <si>
    <t>C</t>
  </si>
  <si>
    <t>E</t>
  </si>
  <si>
    <t>G</t>
  </si>
  <si>
    <t>D=AxBxC</t>
  </si>
  <si>
    <t>F=DxE</t>
  </si>
  <si>
    <r>
      <t>Eco</t>
    </r>
    <r>
      <rPr>
        <i/>
        <sz val="8"/>
        <color theme="1"/>
        <rFont val="Calibri"/>
        <family val="2"/>
        <scheme val="minor"/>
      </rPr>
      <t>n</t>
    </r>
  </si>
  <si>
    <r>
      <t>e</t>
    </r>
    <r>
      <rPr>
        <i/>
        <sz val="8"/>
        <color theme="1"/>
        <rFont val="Calibri"/>
        <family val="2"/>
        <scheme val="minor"/>
      </rPr>
      <t>n</t>
    </r>
  </si>
  <si>
    <t>H=G/F</t>
  </si>
  <si>
    <t>Droits liquidés sur l'année</t>
  </si>
  <si>
    <t>Total Successions</t>
  </si>
  <si>
    <t>Total</t>
  </si>
  <si>
    <t>Ce fichier présente les séries harmonisées sur les transmissions et leur fiscalité, de 1872 à 2016</t>
  </si>
  <si>
    <t>Poids macro</t>
  </si>
  <si>
    <t>Flux de transmission et recettes fiscales rapportés au PIB, 1896-2016</t>
  </si>
  <si>
    <t>Imposition globale</t>
  </si>
  <si>
    <t>Taux d'imposition moyen des transmissions, 1872-2016</t>
  </si>
  <si>
    <t>Imposition par ligne</t>
  </si>
  <si>
    <t>Taux d'imposition moyen des successions et des donations, selon la ligne d'héritage (ligne directe, conjoint, autres), 1872-2006</t>
  </si>
  <si>
    <t>Décomposition Recettes</t>
  </si>
  <si>
    <t>Décomposition Flux</t>
  </si>
  <si>
    <t>Feuille</t>
  </si>
  <si>
    <t>Contenu</t>
  </si>
  <si>
    <t>Décomposition du flux de transmission (succession/donation, ligne d'héritage), 1872-2006</t>
  </si>
  <si>
    <t>Données globales sur les transmissions (Piketty 2011)</t>
  </si>
  <si>
    <t>Flux successoral déclaré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</si>
  <si>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</si>
  <si>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</si>
  <si>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</si>
  <si>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</si>
  <si>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</si>
  <si>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</si>
  <si>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</si>
  <si>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</si>
  <si>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</si>
  <si>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</si>
  <si>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</si>
  <si>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</si>
  <si>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</si>
  <si>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</si>
  <si>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</si>
  <si>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Successions ligne collatérale et non-parents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</si>
  <si>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</si>
  <si>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</si>
  <si>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</si>
  <si>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</si>
  <si>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</si>
  <si>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</si>
  <si>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</si>
  <si>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</si>
  <si>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</si>
  <si>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</si>
  <si>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F4</t>
  </si>
  <si>
    <t>Flux redressé des non-déclarants (abattement)</t>
  </si>
  <si>
    <t>Flux fiscal (flux redressé des non-déclarants et des actifs exonérés)</t>
  </si>
  <si>
    <t>Part ligne directe et conjoint survivant</t>
  </si>
  <si>
    <t>R=(B-1)/E5+1</t>
  </si>
  <si>
    <t>Facteur redressement ligne directe et conjoint survivant</t>
  </si>
  <si>
    <t>F3=E3</t>
  </si>
  <si>
    <t>E6=0,95xE4xE</t>
  </si>
  <si>
    <t>E7=0,05xE4xE</t>
  </si>
  <si>
    <t>F1=E1xR</t>
  </si>
  <si>
    <t>F2=E2xR</t>
  </si>
  <si>
    <t>F5=0,95xF4xE</t>
  </si>
  <si>
    <t>F6=0,05xF4xE</t>
  </si>
  <si>
    <t>G1=F1xC</t>
  </si>
  <si>
    <t>G2=F2xC</t>
  </si>
  <si>
    <t>G3=F3xC</t>
  </si>
  <si>
    <t>G4=F4xC</t>
  </si>
  <si>
    <t>G5=F5xC</t>
  </si>
  <si>
    <t>G6=F6xC</t>
  </si>
  <si>
    <t>H6=G6xH</t>
  </si>
  <si>
    <t>H1=G1xH</t>
  </si>
  <si>
    <t>H2=G2xH</t>
  </si>
  <si>
    <t>H3=G3xH</t>
  </si>
  <si>
    <t>H5=G5xH</t>
  </si>
  <si>
    <t>H4=G4xH</t>
  </si>
  <si>
    <t>Actifs soumis aux droits (actif brut avant 1901, actif net des dettes ensuite)</t>
  </si>
  <si>
    <t>Taux d'imposition du flux fiscal net</t>
  </si>
  <si>
    <t>Taux d'imposition du flux fiscal (brut avant 1901, net ensuite)</t>
  </si>
  <si>
    <t>Taux d'imposition des actifs déclarés (brut avant 1901, net ensuite)</t>
  </si>
  <si>
    <t>Flux fiscal net (Btf)</t>
  </si>
  <si>
    <t>Flux économique (Bt)</t>
  </si>
  <si>
    <t>Taux d'imposition instantané du flux économique</t>
  </si>
  <si>
    <t>IPC(n)/IPC(n-1)</t>
  </si>
  <si>
    <t>Indice des prix à la consommation (IPC)</t>
  </si>
  <si>
    <t>Qualité d'estimation du flux économique</t>
  </si>
  <si>
    <t>Bonne</t>
  </si>
  <si>
    <t>Moyenne</t>
  </si>
  <si>
    <t>Très Bonne</t>
  </si>
  <si>
    <t>Sommes en milliards d'euros courants 1949-2016 et milliards d'anciens francs courants pour 1871-1948</t>
  </si>
  <si>
    <t>Droits liquidés</t>
  </si>
  <si>
    <t>Recettes DMTG</t>
  </si>
  <si>
    <t>Actifs correspondants</t>
  </si>
  <si>
    <t>Taux d'imposition instantané du flux fiscal</t>
  </si>
  <si>
    <t>Taux d'imposition déflaté du flux économique n-1</t>
  </si>
  <si>
    <t>Taux d'imposition déflaté du flux fiscal n-1</t>
  </si>
  <si>
    <t>Droits liquidés sur flux fiscal</t>
  </si>
  <si>
    <t>Droits liquidés déflatés sur flux fiscal</t>
  </si>
  <si>
    <t>Flux fiscal des actifs correspondants</t>
  </si>
  <si>
    <t>Sources: Piketty (2011), Boca (1935), séries du Ministère des Finances</t>
  </si>
  <si>
    <t>B6</t>
  </si>
  <si>
    <t>B7</t>
  </si>
  <si>
    <t>B8</t>
  </si>
  <si>
    <t>B9</t>
  </si>
  <si>
    <t>B10</t>
  </si>
  <si>
    <t>Sommes en milliards d'euros courants pour 1949-2016; milliards d'anciens francs courants pour pour 1896-1948.</t>
  </si>
  <si>
    <t>Décomposition des droits liquidés (succession/donation, ligne d'héritage), 1872-2006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</si>
</sst>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165" fontId="0" fillId="0" borderId="2" xfId="2" applyNumberFormat="1" applyFont="1" applyBorder="1"/>
    <xf numFmtId="2" fontId="0" fillId="0" borderId="2" xfId="0" applyNumberFormat="1" applyBorder="1" applyAlignment="1">
      <alignment horizontal="center" vertical="center"/>
    </xf>
    <xf numFmtId="10" fontId="0" fillId="0" borderId="2" xfId="2" applyNumberFormat="1" applyFont="1" applyBorder="1" applyAlignment="1">
      <alignment horizontal="center" vertical="center"/>
    </xf>
    <xf numFmtId="165" fontId="0" fillId="0" borderId="2" xfId="2" applyNumberFormat="1" applyFont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2" fontId="0" fillId="0" borderId="2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0" fillId="0" borderId="8" xfId="2" applyFont="1" applyBorder="1" applyAlignment="1">
      <alignment horizontal="center" vertical="center" wrapText="1"/>
    </xf>
    <xf numFmtId="2" fontId="0" fillId="0" borderId="8" xfId="2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9" fontId="0" fillId="0" borderId="0" xfId="2" applyFont="1"/>
    <xf numFmtId="9" fontId="0" fillId="0" borderId="2" xfId="2" applyFont="1" applyBorder="1" applyAlignment="1">
      <alignment horizontal="center"/>
    </xf>
    <xf numFmtId="9" fontId="0" fillId="0" borderId="2" xfId="2" applyFont="1" applyBorder="1"/>
    <xf numFmtId="9" fontId="0" fillId="0" borderId="0" xfId="2" applyFont="1" applyAlignment="1">
      <alignment horizontal="center" vertical="center"/>
    </xf>
    <xf numFmtId="9" fontId="0" fillId="0" borderId="0" xfId="2" applyFont="1" applyAlignment="1">
      <alignment horizontal="center"/>
    </xf>
    <xf numFmtId="2" fontId="4" fillId="0" borderId="2" xfId="1" applyNumberFormat="1" applyFont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2" fontId="0" fillId="0" borderId="13" xfId="1" applyNumberFormat="1" applyFont="1" applyBorder="1" applyAlignment="1">
      <alignment horizontal="center"/>
    </xf>
    <xf numFmtId="9" fontId="0" fillId="0" borderId="13" xfId="2" applyFont="1" applyBorder="1"/>
    <xf numFmtId="2" fontId="0" fillId="0" borderId="13" xfId="1" applyNumberFormat="1" applyFont="1" applyBorder="1" applyAlignment="1">
      <alignment horizontal="center" vertical="center"/>
    </xf>
    <xf numFmtId="9" fontId="0" fillId="0" borderId="13" xfId="2" applyFont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9" fontId="0" fillId="0" borderId="20" xfId="2" applyFont="1" applyBorder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/>
    </xf>
    <xf numFmtId="9" fontId="0" fillId="0" borderId="10" xfId="2" applyFont="1" applyBorder="1" applyAlignment="1">
      <alignment horizontal="center"/>
    </xf>
    <xf numFmtId="2" fontId="0" fillId="0" borderId="11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2" fontId="2" fillId="0" borderId="23" xfId="2" applyNumberFormat="1" applyFont="1" applyBorder="1" applyAlignment="1">
      <alignment horizontal="center" vertical="center"/>
    </xf>
    <xf numFmtId="2" fontId="0" fillId="0" borderId="24" xfId="2" applyNumberFormat="1" applyFont="1" applyBorder="1" applyAlignment="1">
      <alignment horizontal="center" vertical="center"/>
    </xf>
    <xf numFmtId="9" fontId="0" fillId="0" borderId="24" xfId="2" applyFont="1" applyBorder="1" applyAlignment="1">
      <alignment horizontal="center" vertical="center"/>
    </xf>
    <xf numFmtId="2" fontId="2" fillId="0" borderId="24" xfId="2" applyNumberFormat="1" applyFont="1" applyBorder="1" applyAlignment="1">
      <alignment horizontal="center" vertical="center"/>
    </xf>
    <xf numFmtId="9" fontId="2" fillId="0" borderId="25" xfId="2" applyFont="1" applyBorder="1" applyAlignment="1">
      <alignment horizontal="center" vertical="center"/>
    </xf>
    <xf numFmtId="2" fontId="0" fillId="0" borderId="26" xfId="1" applyNumberFormat="1" applyFont="1" applyBorder="1" applyAlignment="1">
      <alignment horizontal="center" vertical="center" wrapText="1"/>
    </xf>
    <xf numFmtId="9" fontId="0" fillId="0" borderId="27" xfId="2" applyFont="1" applyBorder="1" applyAlignment="1">
      <alignment horizontal="center" vertical="center" wrapText="1"/>
    </xf>
    <xf numFmtId="2" fontId="0" fillId="0" borderId="27" xfId="2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 applyAlignment="1">
      <alignment horizontal="center"/>
    </xf>
    <xf numFmtId="0" fontId="0" fillId="0" borderId="14" xfId="0" applyBorder="1"/>
    <xf numFmtId="164" fontId="0" fillId="0" borderId="1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/>
    <xf numFmtId="0" fontId="6" fillId="0" borderId="2" xfId="3" applyBorder="1"/>
    <xf numFmtId="165" fontId="0" fillId="0" borderId="11" xfId="2" applyNumberFormat="1" applyFont="1" applyBorder="1"/>
    <xf numFmtId="165" fontId="0" fillId="0" borderId="10" xfId="2" applyNumberFormat="1" applyFont="1" applyBorder="1"/>
    <xf numFmtId="165" fontId="0" fillId="0" borderId="38" xfId="2" applyNumberFormat="1" applyFont="1" applyBorder="1"/>
    <xf numFmtId="165" fontId="0" fillId="0" borderId="3" xfId="2" applyNumberFormat="1" applyFont="1" applyBorder="1"/>
    <xf numFmtId="165" fontId="0" fillId="0" borderId="20" xfId="2" applyNumberFormat="1" applyFont="1" applyBorder="1"/>
    <xf numFmtId="165" fontId="0" fillId="0" borderId="12" xfId="2" applyNumberFormat="1" applyFont="1" applyBorder="1"/>
    <xf numFmtId="165" fontId="0" fillId="0" borderId="13" xfId="2" applyNumberFormat="1" applyFont="1" applyBorder="1"/>
    <xf numFmtId="165" fontId="0" fillId="0" borderId="14" xfId="2" applyNumberFormat="1" applyFont="1" applyBorder="1"/>
    <xf numFmtId="9" fontId="0" fillId="0" borderId="41" xfId="2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/>
    </xf>
    <xf numFmtId="2" fontId="0" fillId="0" borderId="42" xfId="1" applyNumberFormat="1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9" fontId="0" fillId="0" borderId="13" xfId="2" applyFont="1" applyBorder="1" applyAlignment="1">
      <alignment horizontal="center"/>
    </xf>
    <xf numFmtId="9" fontId="0" fillId="0" borderId="7" xfId="2" applyNumberFormat="1" applyFont="1" applyBorder="1" applyAlignment="1">
      <alignment horizontal="center"/>
    </xf>
    <xf numFmtId="9" fontId="0" fillId="0" borderId="28" xfId="2" applyFont="1" applyBorder="1" applyAlignment="1">
      <alignment horizontal="center" vertical="center" wrapText="1"/>
    </xf>
    <xf numFmtId="9" fontId="0" fillId="0" borderId="44" xfId="2" applyFont="1" applyBorder="1" applyAlignment="1">
      <alignment horizontal="center" vertical="center" wrapText="1"/>
    </xf>
    <xf numFmtId="9" fontId="2" fillId="0" borderId="45" xfId="2" applyFont="1" applyBorder="1" applyAlignment="1">
      <alignment horizontal="center" vertical="center"/>
    </xf>
    <xf numFmtId="2" fontId="0" fillId="0" borderId="3" xfId="1" applyNumberFormat="1" applyFont="1" applyBorder="1" applyAlignment="1">
      <alignment horizontal="center"/>
    </xf>
    <xf numFmtId="2" fontId="0" fillId="0" borderId="20" xfId="1" applyNumberFormat="1" applyFon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3" xfId="2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9" fontId="0" fillId="0" borderId="44" xfId="2" applyFon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38" xfId="1" applyNumberFormat="1" applyFont="1" applyBorder="1" applyAlignment="1">
      <alignment horizontal="center"/>
    </xf>
    <xf numFmtId="2" fontId="0" fillId="0" borderId="40" xfId="1" applyNumberFormat="1" applyFont="1" applyBorder="1" applyAlignment="1">
      <alignment horizontal="center" vertical="center" wrapText="1"/>
    </xf>
    <xf numFmtId="9" fontId="0" fillId="0" borderId="46" xfId="2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9" fontId="0" fillId="0" borderId="26" xfId="2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2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9" fontId="0" fillId="0" borderId="45" xfId="2" applyFont="1" applyBorder="1" applyAlignment="1">
      <alignment horizontal="center" vertical="center" wrapText="1"/>
    </xf>
    <xf numFmtId="165" fontId="0" fillId="0" borderId="44" xfId="2" applyNumberFormat="1" applyFont="1" applyBorder="1"/>
    <xf numFmtId="0" fontId="0" fillId="0" borderId="44" xfId="0" applyBorder="1"/>
    <xf numFmtId="0" fontId="0" fillId="0" borderId="0" xfId="0" applyBorder="1"/>
    <xf numFmtId="9" fontId="0" fillId="0" borderId="28" xfId="2" applyFont="1" applyBorder="1" applyAlignment="1">
      <alignment horizontal="center" vertical="center" wrapText="1"/>
    </xf>
    <xf numFmtId="9" fontId="0" fillId="0" borderId="21" xfId="2" applyFont="1" applyBorder="1" applyAlignment="1">
      <alignment horizontal="center" vertical="center" wrapText="1"/>
    </xf>
    <xf numFmtId="9" fontId="0" fillId="0" borderId="21" xfId="2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5" fillId="2" borderId="5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5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9" fontId="0" fillId="0" borderId="52" xfId="0" applyNumberFormat="1" applyBorder="1" applyAlignment="1">
      <alignment horizontal="center"/>
    </xf>
    <xf numFmtId="164" fontId="0" fillId="0" borderId="52" xfId="0" applyNumberFormat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9" fontId="0" fillId="0" borderId="52" xfId="2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2" fontId="0" fillId="0" borderId="44" xfId="1" applyNumberFormat="1" applyFont="1" applyBorder="1" applyAlignment="1">
      <alignment horizontal="center"/>
    </xf>
    <xf numFmtId="0" fontId="5" fillId="3" borderId="28" xfId="0" applyFont="1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2" xfId="0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58" xfId="2" applyNumberFormat="1" applyFont="1" applyBorder="1" applyAlignment="1">
      <alignment horizontal="center"/>
    </xf>
    <xf numFmtId="165" fontId="0" fillId="0" borderId="61" xfId="2" applyNumberFormat="1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66" xfId="2" applyFont="1" applyBorder="1" applyAlignment="1">
      <alignment horizontal="center"/>
    </xf>
    <xf numFmtId="9" fontId="0" fillId="0" borderId="67" xfId="2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5" fillId="3" borderId="6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9" fontId="0" fillId="3" borderId="61" xfId="2" applyFont="1" applyFill="1" applyBorder="1" applyAlignment="1">
      <alignment horizontal="center" vertical="center" wrapText="1"/>
    </xf>
    <xf numFmtId="9" fontId="0" fillId="0" borderId="4" xfId="2" applyFont="1" applyBorder="1" applyAlignment="1">
      <alignment horizontal="center"/>
    </xf>
    <xf numFmtId="9" fontId="0" fillId="0" borderId="19" xfId="2" applyFont="1" applyBorder="1" applyAlignment="1">
      <alignment horizontal="center"/>
    </xf>
    <xf numFmtId="0" fontId="5" fillId="2" borderId="46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9" fontId="0" fillId="0" borderId="10" xfId="2" applyFont="1" applyBorder="1"/>
    <xf numFmtId="9" fontId="0" fillId="0" borderId="14" xfId="2" applyFont="1" applyBorder="1"/>
    <xf numFmtId="9" fontId="0" fillId="0" borderId="4" xfId="2" applyFont="1" applyBorder="1"/>
    <xf numFmtId="9" fontId="0" fillId="0" borderId="19" xfId="2" applyFont="1" applyBorder="1"/>
    <xf numFmtId="0" fontId="0" fillId="0" borderId="55" xfId="0" applyBorder="1"/>
    <xf numFmtId="0" fontId="0" fillId="0" borderId="56" xfId="0" applyBorder="1"/>
    <xf numFmtId="0" fontId="0" fillId="0" borderId="54" xfId="0" applyBorder="1"/>
    <xf numFmtId="9" fontId="0" fillId="0" borderId="39" xfId="2" applyFont="1" applyBorder="1"/>
    <xf numFmtId="9" fontId="0" fillId="0" borderId="3" xfId="2" applyFont="1" applyBorder="1"/>
    <xf numFmtId="9" fontId="0" fillId="0" borderId="20" xfId="2" applyFont="1" applyBorder="1"/>
    <xf numFmtId="0" fontId="0" fillId="0" borderId="50" xfId="0" applyBorder="1"/>
    <xf numFmtId="0" fontId="0" fillId="0" borderId="5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9" fontId="0" fillId="0" borderId="8" xfId="2" applyFont="1" applyBorder="1"/>
    <xf numFmtId="9" fontId="0" fillId="0" borderId="1" xfId="2" applyFont="1" applyBorder="1"/>
    <xf numFmtId="9" fontId="0" fillId="0" borderId="42" xfId="2" applyFont="1" applyBorder="1"/>
    <xf numFmtId="0" fontId="0" fillId="0" borderId="49" xfId="0" applyBorder="1" applyAlignment="1">
      <alignment horizontal="center" vertical="center" wrapText="1"/>
    </xf>
    <xf numFmtId="9" fontId="0" fillId="0" borderId="43" xfId="2" applyFont="1" applyBorder="1"/>
    <xf numFmtId="9" fontId="0" fillId="0" borderId="33" xfId="2" applyFont="1" applyBorder="1"/>
    <xf numFmtId="9" fontId="0" fillId="0" borderId="34" xfId="2" applyFont="1" applyBorder="1"/>
    <xf numFmtId="9" fontId="0" fillId="0" borderId="38" xfId="2" applyFont="1" applyBorder="1"/>
    <xf numFmtId="9" fontId="0" fillId="0" borderId="11" xfId="2" applyFont="1" applyBorder="1"/>
    <xf numFmtId="9" fontId="0" fillId="0" borderId="12" xfId="2" applyFont="1" applyBorder="1"/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9" fontId="0" fillId="0" borderId="20" xfId="2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9" fontId="0" fillId="0" borderId="10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9" fontId="0" fillId="0" borderId="14" xfId="2" applyFont="1" applyBorder="1" applyAlignment="1">
      <alignment horizontal="center" vertical="center"/>
    </xf>
    <xf numFmtId="0" fontId="8" fillId="0" borderId="0" xfId="0" applyFont="1" applyBorder="1" applyAlignment="1"/>
    <xf numFmtId="0" fontId="0" fillId="0" borderId="0" xfId="0" applyBorder="1" applyAlignment="1"/>
    <xf numFmtId="0" fontId="7" fillId="0" borderId="0" xfId="0" applyFont="1" applyBorder="1" applyAlignment="1"/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10" fontId="0" fillId="0" borderId="6" xfId="2" applyNumberFormat="1" applyFont="1" applyBorder="1" applyAlignment="1">
      <alignment horizontal="center" vertical="center" wrapText="1"/>
    </xf>
    <xf numFmtId="10" fontId="0" fillId="0" borderId="5" xfId="2" applyNumberFormat="1" applyFont="1" applyBorder="1" applyAlignment="1">
      <alignment horizontal="center" vertical="center" wrapText="1"/>
    </xf>
    <xf numFmtId="10" fontId="0" fillId="0" borderId="3" xfId="2" applyNumberFormat="1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48" xfId="2" applyFont="1" applyBorder="1" applyAlignment="1">
      <alignment horizontal="center" vertical="center" wrapText="1"/>
    </xf>
    <xf numFmtId="9" fontId="0" fillId="0" borderId="28" xfId="2" applyFont="1" applyBorder="1" applyAlignment="1">
      <alignment horizontal="center" vertical="center" wrapText="1"/>
    </xf>
    <xf numFmtId="9" fontId="0" fillId="0" borderId="49" xfId="2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9" fontId="0" fillId="0" borderId="32" xfId="2" applyFont="1" applyBorder="1" applyAlignment="1">
      <alignment horizontal="center" vertical="center" wrapText="1"/>
    </xf>
    <xf numFmtId="9" fontId="0" fillId="0" borderId="25" xfId="2" applyFont="1" applyBorder="1" applyAlignment="1">
      <alignment horizontal="center" vertical="center" wrapText="1"/>
    </xf>
    <xf numFmtId="9" fontId="0" fillId="0" borderId="30" xfId="2" applyFont="1" applyBorder="1" applyAlignment="1">
      <alignment horizontal="center" vertical="center" wrapText="1"/>
    </xf>
    <xf numFmtId="9" fontId="0" fillId="0" borderId="31" xfId="2" applyFont="1" applyBorder="1" applyAlignment="1">
      <alignment horizontal="center" vertical="center" wrapText="1"/>
    </xf>
    <xf numFmtId="9" fontId="0" fillId="0" borderId="15" xfId="2" applyFont="1" applyBorder="1" applyAlignment="1">
      <alignment horizontal="center" vertical="center" wrapText="1"/>
    </xf>
    <xf numFmtId="9" fontId="0" fillId="0" borderId="21" xfId="2" applyFont="1" applyBorder="1" applyAlignment="1">
      <alignment horizontal="center" vertical="center" wrapText="1"/>
    </xf>
    <xf numFmtId="9" fontId="0" fillId="0" borderId="22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9" fontId="0" fillId="0" borderId="29" xfId="2" applyFont="1" applyBorder="1" applyAlignment="1">
      <alignment horizontal="center" vertical="center" wrapText="1"/>
    </xf>
    <xf numFmtId="9" fontId="0" fillId="0" borderId="35" xfId="2" applyFont="1" applyBorder="1" applyAlignment="1">
      <alignment horizontal="center" vertical="center"/>
    </xf>
    <xf numFmtId="9" fontId="0" fillId="0" borderId="36" xfId="2" applyFont="1" applyBorder="1" applyAlignment="1">
      <alignment horizontal="center" vertical="center"/>
    </xf>
    <xf numFmtId="9" fontId="0" fillId="0" borderId="37" xfId="2" applyFont="1" applyBorder="1" applyAlignment="1">
      <alignment horizontal="center" vertical="center"/>
    </xf>
    <xf numFmtId="9" fontId="0" fillId="0" borderId="15" xfId="2" applyFont="1" applyBorder="1" applyAlignment="1">
      <alignment horizontal="center" vertical="center"/>
    </xf>
    <xf numFmtId="9" fontId="0" fillId="0" borderId="21" xfId="2" applyFont="1" applyBorder="1" applyAlignment="1">
      <alignment horizontal="center" vertical="center"/>
    </xf>
    <xf numFmtId="9" fontId="0" fillId="0" borderId="22" xfId="2" applyFont="1" applyBorder="1" applyAlignment="1">
      <alignment horizontal="center" vertical="center"/>
    </xf>
    <xf numFmtId="9" fontId="0" fillId="0" borderId="35" xfId="2" applyFont="1" applyBorder="1" applyAlignment="1">
      <alignment horizontal="center" vertical="center" wrapText="1"/>
    </xf>
    <xf numFmtId="9" fontId="0" fillId="0" borderId="37" xfId="2" applyFont="1" applyBorder="1" applyAlignment="1">
      <alignment horizontal="center" vertical="center" wrapText="1"/>
    </xf>
    <xf numFmtId="9" fontId="0" fillId="0" borderId="22" xfId="2" applyFont="1" applyFill="1" applyBorder="1" applyAlignment="1">
      <alignment horizontal="center" vertical="center" wrapText="1"/>
    </xf>
    <xf numFmtId="9" fontId="0" fillId="0" borderId="47" xfId="2" applyFont="1" applyFill="1" applyBorder="1" applyAlignment="1">
      <alignment horizontal="center" vertical="center" wrapText="1"/>
    </xf>
    <xf numFmtId="9" fontId="0" fillId="0" borderId="21" xfId="2" applyFont="1" applyFill="1" applyBorder="1" applyAlignment="1">
      <alignment horizontal="center" vertical="center" wrapText="1"/>
    </xf>
    <xf numFmtId="9" fontId="0" fillId="0" borderId="45" xfId="2" applyFont="1" applyFill="1" applyBorder="1" applyAlignment="1">
      <alignment horizontal="center" vertical="center" wrapText="1"/>
    </xf>
    <xf numFmtId="9" fontId="0" fillId="0" borderId="15" xfId="2" applyFont="1" applyFill="1" applyBorder="1" applyAlignment="1">
      <alignment horizontal="center" vertical="center" wrapText="1"/>
    </xf>
    <xf numFmtId="9" fontId="0" fillId="0" borderId="23" xfId="2" applyFont="1" applyFill="1" applyBorder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2"/>
  <sheetViews>
    <sheetView workbookViewId="0">
      <selection activeCell="C11" sqref="C11:K11"/>
    </sheetView>
  </sheetViews>
  <sheetFormatPr baseColWidth="10" defaultRowHeight="15" x14ac:dyDescent="0.25"/>
  <cols>
    <col min="2" max="2" width="21.7109375" customWidth="1"/>
  </cols>
  <sheetData>
    <row r="5" spans="2:11" x14ac:dyDescent="0.25">
      <c r="B5" t="s">
        <v>47</v>
      </c>
    </row>
    <row r="7" spans="2:11" ht="14.45" x14ac:dyDescent="0.3">
      <c r="B7" s="65" t="s">
        <v>56</v>
      </c>
      <c r="C7" s="224" t="s">
        <v>57</v>
      </c>
      <c r="D7" s="224"/>
      <c r="E7" s="224"/>
      <c r="F7" s="224"/>
      <c r="G7" s="224"/>
      <c r="H7" s="224"/>
      <c r="I7" s="224"/>
      <c r="J7" s="224"/>
      <c r="K7" s="224"/>
    </row>
    <row r="8" spans="2:11" x14ac:dyDescent="0.25">
      <c r="B8" s="66" t="s">
        <v>48</v>
      </c>
      <c r="C8" s="223" t="s">
        <v>49</v>
      </c>
      <c r="D8" s="223"/>
      <c r="E8" s="223"/>
      <c r="F8" s="223"/>
      <c r="G8" s="223"/>
      <c r="H8" s="223"/>
      <c r="I8" s="223"/>
      <c r="J8" s="223"/>
      <c r="K8" s="223"/>
    </row>
    <row r="9" spans="2:11" ht="14.45" x14ac:dyDescent="0.3">
      <c r="B9" s="66" t="s">
        <v>50</v>
      </c>
      <c r="C9" s="223" t="s">
        <v>51</v>
      </c>
      <c r="D9" s="223"/>
      <c r="E9" s="223"/>
      <c r="F9" s="223"/>
      <c r="G9" s="223"/>
      <c r="H9" s="223"/>
      <c r="I9" s="223"/>
      <c r="J9" s="223"/>
      <c r="K9" s="223"/>
    </row>
    <row r="10" spans="2:11" x14ac:dyDescent="0.25">
      <c r="B10" s="66" t="s">
        <v>52</v>
      </c>
      <c r="C10" s="223" t="s">
        <v>53</v>
      </c>
      <c r="D10" s="223"/>
      <c r="E10" s="223"/>
      <c r="F10" s="223"/>
      <c r="G10" s="223"/>
      <c r="H10" s="223"/>
      <c r="I10" s="223"/>
      <c r="J10" s="223"/>
      <c r="K10" s="223"/>
    </row>
    <row r="11" spans="2:11" x14ac:dyDescent="0.25">
      <c r="B11" s="66" t="s">
        <v>54</v>
      </c>
      <c r="C11" s="223" t="s">
        <v>142</v>
      </c>
      <c r="D11" s="223"/>
      <c r="E11" s="223"/>
      <c r="F11" s="223"/>
      <c r="G11" s="223"/>
      <c r="H11" s="223"/>
      <c r="I11" s="223"/>
      <c r="J11" s="223"/>
      <c r="K11" s="223"/>
    </row>
    <row r="12" spans="2:11" x14ac:dyDescent="0.25">
      <c r="B12" s="66" t="s">
        <v>55</v>
      </c>
      <c r="C12" s="223" t="s">
        <v>58</v>
      </c>
      <c r="D12" s="223"/>
      <c r="E12" s="223"/>
      <c r="F12" s="223"/>
      <c r="G12" s="223"/>
      <c r="H12" s="223"/>
      <c r="I12" s="223"/>
      <c r="J12" s="223"/>
      <c r="K12" s="223"/>
    </row>
  </sheetData>
  <mergeCells count="6">
    <mergeCell ref="C12:K12"/>
    <mergeCell ref="C8:K8"/>
    <mergeCell ref="C7:K7"/>
    <mergeCell ref="C9:K9"/>
    <mergeCell ref="C10:K10"/>
    <mergeCell ref="C11:K11"/>
  </mergeCells>
  <hyperlinks>
    <hyperlink ref="B8" location="'Poids macro'!A1" display="Poids macro"/>
    <hyperlink ref="B9" location="'Imposition globale'!A1" display="Imposition globale"/>
    <hyperlink ref="B10" location="'Imposition par ligne'!A1" display="Imposition par ligne"/>
    <hyperlink ref="B11" location="'Décomposition Recettes'!A1" display="Décomposition Recettes"/>
    <hyperlink ref="B12" location="'Décomposition Flux'!A1" display="Décomposition Flux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5"/>
  <sheetViews>
    <sheetView workbookViewId="0">
      <selection activeCell="E49" sqref="E49:G54"/>
    </sheetView>
  </sheetViews>
  <sheetFormatPr baseColWidth="10" defaultRowHeight="15" x14ac:dyDescent="0.25"/>
  <cols>
    <col min="2" max="2" width="11.5703125" style="1"/>
    <col min="3" max="7" width="16.140625" style="1" customWidth="1"/>
    <col min="8" max="8" width="16.140625" style="11" customWidth="1"/>
    <col min="9" max="9" width="11.5703125" style="1"/>
    <col min="10" max="10" width="11.5703125" style="8"/>
  </cols>
  <sheetData>
    <row r="2" spans="2:10" x14ac:dyDescent="0.25">
      <c r="B2" s="230" t="s">
        <v>0</v>
      </c>
      <c r="C2" s="228" t="s">
        <v>10</v>
      </c>
      <c r="D2" s="228"/>
      <c r="E2" s="228" t="s">
        <v>8</v>
      </c>
      <c r="F2" s="228"/>
      <c r="G2" s="228"/>
      <c r="H2" s="231" t="s">
        <v>4</v>
      </c>
      <c r="I2" s="232" t="s">
        <v>6</v>
      </c>
      <c r="J2" s="225" t="s">
        <v>7</v>
      </c>
    </row>
    <row r="3" spans="2:10" ht="72" customHeight="1" x14ac:dyDescent="0.25">
      <c r="B3" s="230"/>
      <c r="C3" s="12" t="s">
        <v>5</v>
      </c>
      <c r="D3" s="12" t="s">
        <v>9</v>
      </c>
      <c r="E3" s="12" t="s">
        <v>2</v>
      </c>
      <c r="F3" s="12" t="s">
        <v>12</v>
      </c>
      <c r="G3" s="12" t="s">
        <v>13</v>
      </c>
      <c r="H3" s="231"/>
      <c r="I3" s="233"/>
      <c r="J3" s="226"/>
    </row>
    <row r="4" spans="2:10" ht="27.6" customHeight="1" x14ac:dyDescent="0.25">
      <c r="B4" s="230"/>
      <c r="C4" s="229" t="s">
        <v>11</v>
      </c>
      <c r="D4" s="229"/>
      <c r="E4" s="229"/>
      <c r="F4" s="229"/>
      <c r="G4" s="229"/>
      <c r="H4" s="229"/>
      <c r="I4" s="234"/>
      <c r="J4" s="227"/>
    </row>
    <row r="5" spans="2:10" ht="14.45" x14ac:dyDescent="0.3">
      <c r="B5" s="2">
        <v>1896</v>
      </c>
      <c r="C5" s="9">
        <v>7.063202906829245</v>
      </c>
      <c r="D5" s="9">
        <v>6.68</v>
      </c>
      <c r="E5" s="5">
        <v>0.20229999999999998</v>
      </c>
      <c r="F5" s="5">
        <v>0.18099999999999999</v>
      </c>
      <c r="G5" s="5">
        <v>2.1299999999999999E-2</v>
      </c>
      <c r="H5" s="10">
        <v>32.719374137236748</v>
      </c>
      <c r="I5" s="7">
        <f t="shared" ref="I5:I22" si="0">C5/H5</f>
        <v>0.21587218866729074</v>
      </c>
      <c r="J5" s="6">
        <f t="shared" ref="J5:J22" si="1">E5/H5</f>
        <v>6.1828811013157365E-3</v>
      </c>
    </row>
    <row r="6" spans="2:10" ht="14.45" x14ac:dyDescent="0.3">
      <c r="B6" s="2">
        <v>1897</v>
      </c>
      <c r="C6" s="9">
        <v>7.0014315019450519</v>
      </c>
      <c r="D6" s="9">
        <v>6.83</v>
      </c>
      <c r="E6" s="5">
        <v>0.20749999999999999</v>
      </c>
      <c r="F6" s="5">
        <v>0.186</v>
      </c>
      <c r="G6" s="5">
        <v>2.1499999999999998E-2</v>
      </c>
      <c r="H6" s="10">
        <v>31.456149565147516</v>
      </c>
      <c r="I6" s="7">
        <f t="shared" si="0"/>
        <v>0.22257751182943353</v>
      </c>
      <c r="J6" s="6">
        <f t="shared" si="1"/>
        <v>6.5964844034790528E-3</v>
      </c>
    </row>
    <row r="7" spans="2:10" ht="14.45" x14ac:dyDescent="0.3">
      <c r="B7" s="2">
        <v>1898</v>
      </c>
      <c r="C7" s="9">
        <v>7.2480432625755471</v>
      </c>
      <c r="D7" s="9">
        <v>6.95</v>
      </c>
      <c r="E7" s="5">
        <v>0.21160000000000001</v>
      </c>
      <c r="F7" s="5">
        <v>0.19</v>
      </c>
      <c r="G7" s="5">
        <v>2.1600000000000001E-2</v>
      </c>
      <c r="H7" s="10">
        <v>33.362079078569089</v>
      </c>
      <c r="I7" s="7">
        <f t="shared" si="0"/>
        <v>0.21725394408142559</v>
      </c>
      <c r="J7" s="6">
        <f t="shared" si="1"/>
        <v>6.3425303771288705E-3</v>
      </c>
    </row>
    <row r="8" spans="2:10" ht="14.45" x14ac:dyDescent="0.3">
      <c r="B8" s="2">
        <v>1899</v>
      </c>
      <c r="C8" s="9">
        <v>7.4092591337296509</v>
      </c>
      <c r="D8" s="9">
        <v>7.05</v>
      </c>
      <c r="E8" s="5">
        <v>0.22009999999999999</v>
      </c>
      <c r="F8" s="5">
        <v>0.19889999999999999</v>
      </c>
      <c r="G8" s="5">
        <v>2.12E-2</v>
      </c>
      <c r="H8" s="10">
        <v>35.091742614667609</v>
      </c>
      <c r="I8" s="7">
        <f t="shared" si="0"/>
        <v>0.2111396750822154</v>
      </c>
      <c r="J8" s="6">
        <f t="shared" si="1"/>
        <v>6.2721308091437675E-3</v>
      </c>
    </row>
    <row r="9" spans="2:10" ht="14.45" x14ac:dyDescent="0.3">
      <c r="B9" s="2">
        <v>1900</v>
      </c>
      <c r="C9" s="9">
        <v>7.4891765598041733</v>
      </c>
      <c r="D9" s="9">
        <v>8.01</v>
      </c>
      <c r="E9" s="5">
        <v>0.24730000000000002</v>
      </c>
      <c r="F9" s="5">
        <v>0.22500000000000001</v>
      </c>
      <c r="G9" s="5">
        <v>2.23E-2</v>
      </c>
      <c r="H9" s="10">
        <v>35.633365910112758</v>
      </c>
      <c r="I9" s="7">
        <f t="shared" si="0"/>
        <v>0.21017314442581869</v>
      </c>
      <c r="J9" s="6">
        <f t="shared" si="1"/>
        <v>6.9401246187022767E-3</v>
      </c>
    </row>
    <row r="10" spans="2:10" ht="14.45" x14ac:dyDescent="0.3">
      <c r="B10" s="2">
        <v>1901</v>
      </c>
      <c r="C10" s="9">
        <v>8.0400254536076083</v>
      </c>
      <c r="D10" s="9">
        <v>7.08</v>
      </c>
      <c r="E10" s="5">
        <v>0.22389999999999999</v>
      </c>
      <c r="F10" s="5">
        <v>0.2009</v>
      </c>
      <c r="G10" s="5">
        <v>2.3E-2</v>
      </c>
      <c r="H10" s="10">
        <v>33.641565579533477</v>
      </c>
      <c r="I10" s="7">
        <f t="shared" si="0"/>
        <v>0.2389908232599888</v>
      </c>
      <c r="J10" s="6">
        <f t="shared" si="1"/>
        <v>6.655457204292955E-3</v>
      </c>
    </row>
    <row r="11" spans="2:10" ht="14.45" x14ac:dyDescent="0.3">
      <c r="B11" s="2">
        <v>1902</v>
      </c>
      <c r="C11" s="9">
        <v>7.7573551506322609</v>
      </c>
      <c r="D11" s="9">
        <v>7.06</v>
      </c>
      <c r="E11" s="5">
        <v>0.2407</v>
      </c>
      <c r="F11" s="5">
        <v>0.2185</v>
      </c>
      <c r="G11" s="5">
        <v>2.2200000000000001E-2</v>
      </c>
      <c r="H11" s="10">
        <v>32.894480611741443</v>
      </c>
      <c r="I11" s="7">
        <f t="shared" si="0"/>
        <v>0.23582543351857424</v>
      </c>
      <c r="J11" s="6">
        <f t="shared" si="1"/>
        <v>7.3173369976872018E-3</v>
      </c>
    </row>
    <row r="12" spans="2:10" ht="14.45" x14ac:dyDescent="0.3">
      <c r="B12" s="2">
        <v>1903</v>
      </c>
      <c r="C12" s="9">
        <v>7.8031929588025726</v>
      </c>
      <c r="D12" s="9">
        <v>7.19</v>
      </c>
      <c r="E12" s="5">
        <v>0.25590000000000002</v>
      </c>
      <c r="F12" s="5">
        <v>0.23300000000000001</v>
      </c>
      <c r="G12" s="5">
        <v>2.29E-2</v>
      </c>
      <c r="H12" s="10">
        <v>34.52512838280191</v>
      </c>
      <c r="I12" s="7">
        <f t="shared" si="0"/>
        <v>0.22601488609350393</v>
      </c>
      <c r="J12" s="6">
        <f t="shared" si="1"/>
        <v>7.4119927133267996E-3</v>
      </c>
    </row>
    <row r="13" spans="2:10" ht="14.45" x14ac:dyDescent="0.3">
      <c r="B13" s="2">
        <v>1904</v>
      </c>
      <c r="C13" s="9">
        <v>7.7944184995364481</v>
      </c>
      <c r="D13" s="9">
        <v>7.69</v>
      </c>
      <c r="E13" s="5">
        <v>0.2666</v>
      </c>
      <c r="F13" s="5">
        <v>0.24410000000000001</v>
      </c>
      <c r="G13" s="5">
        <v>2.2499999999999999E-2</v>
      </c>
      <c r="H13" s="10">
        <v>35.096540707707305</v>
      </c>
      <c r="I13" s="7">
        <f t="shared" si="0"/>
        <v>0.22208509278593291</v>
      </c>
      <c r="J13" s="6">
        <f t="shared" si="1"/>
        <v>7.5961902405228742E-3</v>
      </c>
    </row>
    <row r="14" spans="2:10" ht="14.45" x14ac:dyDescent="0.3">
      <c r="B14" s="2">
        <v>1905</v>
      </c>
      <c r="C14" s="9">
        <v>7.9880534829102414</v>
      </c>
      <c r="D14" s="9">
        <v>8.35</v>
      </c>
      <c r="E14" s="5">
        <v>0.28549999999999998</v>
      </c>
      <c r="F14" s="5">
        <v>0.2631</v>
      </c>
      <c r="G14" s="5">
        <v>2.24E-2</v>
      </c>
      <c r="H14" s="10">
        <v>35.271551552772422</v>
      </c>
      <c r="I14" s="7">
        <f t="shared" si="0"/>
        <v>0.226472982651719</v>
      </c>
      <c r="J14" s="6">
        <f t="shared" si="1"/>
        <v>8.0943419677141776E-3</v>
      </c>
    </row>
    <row r="15" spans="2:10" ht="14.45" x14ac:dyDescent="0.3">
      <c r="B15" s="2">
        <v>1906</v>
      </c>
      <c r="C15" s="9">
        <v>8.3290251665096058</v>
      </c>
      <c r="D15" s="9">
        <v>7.94</v>
      </c>
      <c r="E15" s="5">
        <v>0.26340000000000002</v>
      </c>
      <c r="F15" s="5">
        <v>0.23960000000000001</v>
      </c>
      <c r="G15" s="5">
        <v>2.3800000000000002E-2</v>
      </c>
      <c r="H15" s="10">
        <v>34.980611913184894</v>
      </c>
      <c r="I15" s="7">
        <f t="shared" si="0"/>
        <v>0.23810404423972437</v>
      </c>
      <c r="J15" s="6">
        <f t="shared" si="1"/>
        <v>7.5298854306410593E-3</v>
      </c>
    </row>
    <row r="16" spans="2:10" ht="14.45" x14ac:dyDescent="0.3">
      <c r="B16" s="2">
        <v>1907</v>
      </c>
      <c r="C16" s="9">
        <v>8.8800003933696985</v>
      </c>
      <c r="D16" s="9">
        <v>8.33</v>
      </c>
      <c r="E16" s="5">
        <v>0.27190000000000003</v>
      </c>
      <c r="F16" s="5">
        <v>0.2487</v>
      </c>
      <c r="G16" s="5">
        <v>2.3199999999999998E-2</v>
      </c>
      <c r="H16" s="10">
        <v>38.893440120200886</v>
      </c>
      <c r="I16" s="7">
        <f t="shared" si="0"/>
        <v>0.22831614703985803</v>
      </c>
      <c r="J16" s="6">
        <f t="shared" si="1"/>
        <v>6.9908961295192225E-3</v>
      </c>
    </row>
    <row r="17" spans="2:10" ht="14.45" x14ac:dyDescent="0.3">
      <c r="B17" s="2">
        <v>1908</v>
      </c>
      <c r="C17" s="9">
        <v>8.5222962151317656</v>
      </c>
      <c r="D17" s="9">
        <v>8.48</v>
      </c>
      <c r="E17" s="5">
        <v>0.27260000000000001</v>
      </c>
      <c r="F17" s="5">
        <v>0.24929999999999999</v>
      </c>
      <c r="G17" s="5">
        <v>2.3300000000000001E-2</v>
      </c>
      <c r="H17" s="10">
        <v>38.649530753772034</v>
      </c>
      <c r="I17" s="7">
        <f t="shared" si="0"/>
        <v>0.22050193233717397</v>
      </c>
      <c r="J17" s="6">
        <f t="shared" si="1"/>
        <v>7.053125734867955E-3</v>
      </c>
    </row>
    <row r="18" spans="2:10" ht="14.45" x14ac:dyDescent="0.3">
      <c r="B18" s="2">
        <v>1909</v>
      </c>
      <c r="C18" s="9">
        <v>9.1166333917887119</v>
      </c>
      <c r="D18" s="9">
        <v>8.91</v>
      </c>
      <c r="E18" s="5">
        <v>0.29720000000000002</v>
      </c>
      <c r="F18" s="5">
        <v>0.27060000000000001</v>
      </c>
      <c r="G18" s="5">
        <v>2.6599999999999999E-2</v>
      </c>
      <c r="H18" s="10">
        <v>40.291255069778671</v>
      </c>
      <c r="I18" s="7">
        <f t="shared" si="0"/>
        <v>0.22626829012896252</v>
      </c>
      <c r="J18" s="6">
        <f t="shared" si="1"/>
        <v>7.3762904502550804E-3</v>
      </c>
    </row>
    <row r="19" spans="2:10" ht="14.45" x14ac:dyDescent="0.3">
      <c r="B19" s="2">
        <v>1910</v>
      </c>
      <c r="C19" s="9">
        <v>8.8382716748008274</v>
      </c>
      <c r="D19" s="9">
        <v>8.43</v>
      </c>
      <c r="E19" s="5">
        <v>0.27829999999999999</v>
      </c>
      <c r="F19" s="5">
        <v>0.25040000000000001</v>
      </c>
      <c r="G19" s="5">
        <v>2.7900000000000001E-2</v>
      </c>
      <c r="H19" s="10">
        <v>40.21770506899189</v>
      </c>
      <c r="I19" s="7">
        <f t="shared" si="0"/>
        <v>0.21976071632230432</v>
      </c>
      <c r="J19" s="6">
        <f t="shared" si="1"/>
        <v>6.9198379052854281E-3</v>
      </c>
    </row>
    <row r="20" spans="2:10" x14ac:dyDescent="0.25">
      <c r="B20" s="2">
        <v>1911</v>
      </c>
      <c r="C20" s="9">
        <v>10.355470424295584</v>
      </c>
      <c r="D20" s="9">
        <v>8.8800000000000008</v>
      </c>
      <c r="E20" s="5">
        <v>0.36919999999999997</v>
      </c>
      <c r="F20" s="5">
        <v>0.33989999999999998</v>
      </c>
      <c r="G20" s="5">
        <v>2.93E-2</v>
      </c>
      <c r="H20" s="10">
        <v>44.682601096656903</v>
      </c>
      <c r="I20" s="7">
        <f t="shared" si="0"/>
        <v>0.23175621315989967</v>
      </c>
      <c r="J20" s="6">
        <f t="shared" si="1"/>
        <v>8.2627239896207183E-3</v>
      </c>
    </row>
    <row r="21" spans="2:10" x14ac:dyDescent="0.25">
      <c r="B21" s="2">
        <v>1912</v>
      </c>
      <c r="C21" s="9">
        <v>9.4572514798766658</v>
      </c>
      <c r="D21" s="9">
        <v>8.61</v>
      </c>
      <c r="E21" s="5">
        <v>0.3463</v>
      </c>
      <c r="F21" s="5">
        <v>0.31929999999999997</v>
      </c>
      <c r="G21" s="5">
        <v>2.7E-2</v>
      </c>
      <c r="H21" s="10">
        <v>48.446229080286606</v>
      </c>
      <c r="I21" s="7">
        <f t="shared" si="0"/>
        <v>0.19521130249794702</v>
      </c>
      <c r="J21" s="6">
        <f t="shared" si="1"/>
        <v>7.1481311667436652E-3</v>
      </c>
    </row>
    <row r="22" spans="2:10" x14ac:dyDescent="0.25">
      <c r="B22" s="2">
        <v>1913</v>
      </c>
      <c r="C22" s="9">
        <v>10.043407291517202</v>
      </c>
      <c r="D22" s="9">
        <v>8.83</v>
      </c>
      <c r="E22" s="5">
        <v>0.35680000000000001</v>
      </c>
      <c r="F22" s="5">
        <v>0.32750000000000001</v>
      </c>
      <c r="G22" s="5">
        <v>2.93E-2</v>
      </c>
      <c r="H22" s="10">
        <v>47.811585659709557</v>
      </c>
      <c r="I22" s="7">
        <f t="shared" si="0"/>
        <v>0.21006220883363635</v>
      </c>
      <c r="J22" s="6">
        <f t="shared" si="1"/>
        <v>7.4626263713456495E-3</v>
      </c>
    </row>
    <row r="23" spans="2:10" x14ac:dyDescent="0.25">
      <c r="B23" s="2">
        <v>1914</v>
      </c>
      <c r="C23" s="9"/>
      <c r="D23" s="9"/>
      <c r="E23" s="5"/>
      <c r="F23" s="5"/>
      <c r="G23" s="5"/>
      <c r="H23" s="10"/>
      <c r="I23" s="7"/>
      <c r="J23" s="6"/>
    </row>
    <row r="24" spans="2:10" x14ac:dyDescent="0.25">
      <c r="B24" s="2">
        <v>1915</v>
      </c>
      <c r="C24" s="9"/>
      <c r="D24" s="9"/>
      <c r="E24" s="5"/>
      <c r="F24" s="5"/>
      <c r="G24" s="5"/>
      <c r="H24" s="10"/>
      <c r="I24" s="7"/>
      <c r="J24" s="6"/>
    </row>
    <row r="25" spans="2:10" x14ac:dyDescent="0.25">
      <c r="B25" s="2">
        <v>1916</v>
      </c>
      <c r="C25" s="9"/>
      <c r="D25" s="9"/>
      <c r="E25" s="5"/>
      <c r="F25" s="5"/>
      <c r="G25" s="5"/>
      <c r="H25" s="10"/>
      <c r="I25" s="7"/>
      <c r="J25" s="6"/>
    </row>
    <row r="26" spans="2:10" x14ac:dyDescent="0.25">
      <c r="B26" s="2">
        <v>1917</v>
      </c>
      <c r="C26" s="9"/>
      <c r="D26" s="9"/>
      <c r="E26" s="5"/>
      <c r="F26" s="5"/>
      <c r="G26" s="5"/>
      <c r="H26" s="10"/>
      <c r="I26" s="7"/>
      <c r="J26" s="6"/>
    </row>
    <row r="27" spans="2:10" x14ac:dyDescent="0.25">
      <c r="B27" s="2">
        <v>1918</v>
      </c>
      <c r="C27" s="9"/>
      <c r="D27" s="9"/>
      <c r="E27" s="5"/>
      <c r="F27" s="5"/>
      <c r="G27" s="5"/>
      <c r="H27" s="10"/>
      <c r="I27" s="7"/>
      <c r="J27" s="6"/>
    </row>
    <row r="28" spans="2:10" x14ac:dyDescent="0.25">
      <c r="B28" s="2">
        <v>1919</v>
      </c>
      <c r="C28" s="9">
        <v>12.24944848321104</v>
      </c>
      <c r="D28" s="9"/>
      <c r="E28" s="5">
        <v>0.75839999999999996</v>
      </c>
      <c r="F28" s="5"/>
      <c r="G28" s="5"/>
      <c r="H28" s="10">
        <v>116.18573765048778</v>
      </c>
      <c r="I28" s="7">
        <f t="shared" ref="I28:I48" si="2">C28/H28</f>
        <v>0.10542988090379968</v>
      </c>
      <c r="J28" s="6">
        <f t="shared" ref="J28:J48" si="3">E28/H28</f>
        <v>6.5274793217858958E-3</v>
      </c>
    </row>
    <row r="29" spans="2:10" x14ac:dyDescent="0.25">
      <c r="B29" s="2">
        <v>1920</v>
      </c>
      <c r="C29" s="9">
        <v>16.493289686945502</v>
      </c>
      <c r="D29" s="9"/>
      <c r="E29" s="5">
        <v>0.92600000000000005</v>
      </c>
      <c r="F29" s="5">
        <v>0.79200000000000004</v>
      </c>
      <c r="G29" s="5">
        <v>0.13400000000000001</v>
      </c>
      <c r="H29" s="10">
        <v>168.88622827371958</v>
      </c>
      <c r="I29" s="7">
        <f t="shared" si="2"/>
        <v>9.76591747920042E-2</v>
      </c>
      <c r="J29" s="6">
        <f t="shared" si="3"/>
        <v>5.4829811137661307E-3</v>
      </c>
    </row>
    <row r="30" spans="2:10" x14ac:dyDescent="0.25">
      <c r="B30" s="2">
        <v>1921</v>
      </c>
      <c r="C30" s="9">
        <v>14.776352104748312</v>
      </c>
      <c r="D30" s="9">
        <v>13.4</v>
      </c>
      <c r="E30" s="5">
        <v>0.89510000000000001</v>
      </c>
      <c r="F30" s="5">
        <v>0.81269999999999998</v>
      </c>
      <c r="G30" s="5">
        <v>8.2400000000000001E-2</v>
      </c>
      <c r="H30" s="10">
        <v>169.56287795674183</v>
      </c>
      <c r="I30" s="7">
        <f t="shared" si="2"/>
        <v>8.7143791629427245E-2</v>
      </c>
      <c r="J30" s="6">
        <f t="shared" si="3"/>
        <v>5.27886770256609E-3</v>
      </c>
    </row>
    <row r="31" spans="2:10" x14ac:dyDescent="0.25">
      <c r="B31" s="2">
        <v>1922</v>
      </c>
      <c r="C31" s="9">
        <v>15.331482655882867</v>
      </c>
      <c r="D31" s="9">
        <v>12.96</v>
      </c>
      <c r="E31" s="5">
        <v>0.99890000000000001</v>
      </c>
      <c r="F31" s="5">
        <v>0.91790000000000005</v>
      </c>
      <c r="G31" s="5">
        <v>8.1000000000000003E-2</v>
      </c>
      <c r="H31" s="10">
        <v>181.1866691093571</v>
      </c>
      <c r="I31" s="7">
        <f t="shared" si="2"/>
        <v>8.4617056714196739E-2</v>
      </c>
      <c r="J31" s="6">
        <f t="shared" si="3"/>
        <v>5.5130987556104554E-3</v>
      </c>
    </row>
    <row r="32" spans="2:10" x14ac:dyDescent="0.25">
      <c r="B32" s="2">
        <v>1923</v>
      </c>
      <c r="C32" s="9">
        <v>16.11437566011989</v>
      </c>
      <c r="D32" s="9"/>
      <c r="E32" s="5">
        <v>1.0925</v>
      </c>
      <c r="F32" s="5">
        <v>1.0013000000000001</v>
      </c>
      <c r="G32" s="5">
        <v>9.1200000000000003E-2</v>
      </c>
      <c r="H32" s="10">
        <v>202.82437619789897</v>
      </c>
      <c r="I32" s="7">
        <f t="shared" si="2"/>
        <v>7.9449896320138741E-2</v>
      </c>
      <c r="J32" s="6">
        <f t="shared" si="3"/>
        <v>5.3864334281695531E-3</v>
      </c>
    </row>
    <row r="33" spans="2:10" x14ac:dyDescent="0.25">
      <c r="B33" s="2">
        <v>1924</v>
      </c>
      <c r="C33" s="9">
        <v>19.703069565310425</v>
      </c>
      <c r="D33" s="9"/>
      <c r="E33" s="5">
        <v>1.5471000000000001</v>
      </c>
      <c r="F33" s="5">
        <v>1.4027000000000001</v>
      </c>
      <c r="G33" s="5">
        <v>0.1444</v>
      </c>
      <c r="H33" s="10">
        <v>233.20165533982069</v>
      </c>
      <c r="I33" s="7">
        <f t="shared" si="2"/>
        <v>8.4489406975260001E-2</v>
      </c>
      <c r="J33" s="6">
        <f t="shared" si="3"/>
        <v>6.634172462221896E-3</v>
      </c>
    </row>
    <row r="34" spans="2:10" x14ac:dyDescent="0.25">
      <c r="B34" s="2">
        <v>1925</v>
      </c>
      <c r="C34" s="9">
        <v>22.083785668263374</v>
      </c>
      <c r="D34" s="9">
        <v>15.7</v>
      </c>
      <c r="E34" s="5">
        <v>1.6117999999999999</v>
      </c>
      <c r="F34" s="5">
        <v>1.4559</v>
      </c>
      <c r="G34" s="5">
        <v>0.15590000000000001</v>
      </c>
      <c r="H34" s="10">
        <v>258.04734577023686</v>
      </c>
      <c r="I34" s="7">
        <f t="shared" si="2"/>
        <v>8.5580363566020112E-2</v>
      </c>
      <c r="J34" s="6">
        <f t="shared" si="3"/>
        <v>6.2461405878405461E-3</v>
      </c>
    </row>
    <row r="35" spans="2:10" x14ac:dyDescent="0.25">
      <c r="B35" s="2">
        <v>1926</v>
      </c>
      <c r="C35" s="9">
        <v>30.119395666463515</v>
      </c>
      <c r="D35" s="9">
        <v>17.61</v>
      </c>
      <c r="E35" s="5">
        <v>1.8216000000000001</v>
      </c>
      <c r="F35" s="5">
        <v>1.659</v>
      </c>
      <c r="G35" s="5">
        <v>0.16259999999999999</v>
      </c>
      <c r="H35" s="10">
        <v>321.54347988616041</v>
      </c>
      <c r="I35" s="7">
        <f t="shared" si="2"/>
        <v>9.3671299685899448E-2</v>
      </c>
      <c r="J35" s="6">
        <f t="shared" si="3"/>
        <v>5.6651747398047732E-3</v>
      </c>
    </row>
    <row r="36" spans="2:10" x14ac:dyDescent="0.25">
      <c r="B36" s="2">
        <v>1927</v>
      </c>
      <c r="C36" s="9">
        <v>31.663359399300219</v>
      </c>
      <c r="D36" s="9">
        <v>19.399999999999999</v>
      </c>
      <c r="E36" s="5">
        <v>2.0800999999999998</v>
      </c>
      <c r="F36" s="5">
        <v>1.94</v>
      </c>
      <c r="G36" s="5">
        <v>0.1401</v>
      </c>
      <c r="H36" s="10">
        <v>332.44886823678303</v>
      </c>
      <c r="I36" s="7">
        <f t="shared" si="2"/>
        <v>9.5242794981477696E-2</v>
      </c>
      <c r="J36" s="6">
        <f t="shared" si="3"/>
        <v>6.2569020343858466E-3</v>
      </c>
    </row>
    <row r="37" spans="2:10" x14ac:dyDescent="0.25">
      <c r="B37" s="2">
        <v>1928</v>
      </c>
      <c r="C37" s="9">
        <v>31.177043671874678</v>
      </c>
      <c r="D37" s="9">
        <v>21.51</v>
      </c>
      <c r="E37" s="5">
        <v>2.3335000000000004</v>
      </c>
      <c r="F37" s="5">
        <v>2.1800000000000002</v>
      </c>
      <c r="G37" s="5">
        <v>0.1535</v>
      </c>
      <c r="H37" s="10">
        <v>357.22685231776831</v>
      </c>
      <c r="I37" s="7">
        <f t="shared" si="2"/>
        <v>8.7275196334180905E-2</v>
      </c>
      <c r="J37" s="6">
        <f t="shared" si="3"/>
        <v>6.5322636998303082E-3</v>
      </c>
    </row>
    <row r="38" spans="2:10" x14ac:dyDescent="0.25">
      <c r="B38" s="2">
        <v>1929</v>
      </c>
      <c r="C38" s="9">
        <v>38.403706439949794</v>
      </c>
      <c r="D38" s="9">
        <v>25.33</v>
      </c>
      <c r="E38" s="5">
        <v>2.9361999999999999</v>
      </c>
      <c r="F38" s="5">
        <v>2.73</v>
      </c>
      <c r="G38" s="5">
        <v>0.20619999999999999</v>
      </c>
      <c r="H38" s="10">
        <v>383.09848259847018</v>
      </c>
      <c r="I38" s="7">
        <f t="shared" si="2"/>
        <v>0.10024499752509108</v>
      </c>
      <c r="J38" s="6">
        <f t="shared" si="3"/>
        <v>7.6643477679275073E-3</v>
      </c>
    </row>
    <row r="39" spans="2:10" x14ac:dyDescent="0.25">
      <c r="B39" s="2">
        <v>1930</v>
      </c>
      <c r="C39" s="9">
        <v>34.706748700915469</v>
      </c>
      <c r="D39" s="9">
        <v>25.74</v>
      </c>
      <c r="E39" s="5">
        <v>2.5355000000000003</v>
      </c>
      <c r="F39" s="5">
        <v>2.39</v>
      </c>
      <c r="G39" s="5">
        <v>0.14549999999999999</v>
      </c>
      <c r="H39" s="10">
        <v>374.39604236763722</v>
      </c>
      <c r="I39" s="7">
        <f t="shared" si="2"/>
        <v>9.2700629209203203E-2</v>
      </c>
      <c r="J39" s="6">
        <f t="shared" si="3"/>
        <v>6.7722403900580567E-3</v>
      </c>
    </row>
    <row r="40" spans="2:10" x14ac:dyDescent="0.25">
      <c r="B40" s="2">
        <v>1931</v>
      </c>
      <c r="C40" s="9">
        <v>36.327041840976406</v>
      </c>
      <c r="D40" s="9">
        <v>25.74</v>
      </c>
      <c r="E40" s="5">
        <v>2.3550000000000004</v>
      </c>
      <c r="F40" s="5">
        <v>2.2200000000000002</v>
      </c>
      <c r="G40" s="5">
        <v>0.13500000000000001</v>
      </c>
      <c r="H40" s="10">
        <v>353.17264998817552</v>
      </c>
      <c r="I40" s="7">
        <f t="shared" si="2"/>
        <v>0.10285915923045758</v>
      </c>
      <c r="J40" s="6">
        <f t="shared" si="3"/>
        <v>6.6681267648523957E-3</v>
      </c>
    </row>
    <row r="41" spans="2:10" x14ac:dyDescent="0.25">
      <c r="B41" s="2">
        <v>1932</v>
      </c>
      <c r="C41" s="9">
        <v>32.183852012146382</v>
      </c>
      <c r="D41" s="9">
        <v>24.43</v>
      </c>
      <c r="E41" s="5">
        <v>2.1139999999999999</v>
      </c>
      <c r="F41" s="5">
        <v>1.98</v>
      </c>
      <c r="G41" s="5">
        <v>0.13400000000000001</v>
      </c>
      <c r="H41" s="10">
        <v>314.45936552257393</v>
      </c>
      <c r="I41" s="7">
        <f t="shared" si="2"/>
        <v>0.10234661625886927</v>
      </c>
      <c r="J41" s="6">
        <f t="shared" si="3"/>
        <v>6.722649193440045E-3</v>
      </c>
    </row>
    <row r="42" spans="2:10" x14ac:dyDescent="0.25">
      <c r="B42" s="2">
        <v>1933</v>
      </c>
      <c r="C42" s="9">
        <v>31.380111526816332</v>
      </c>
      <c r="D42" s="9">
        <v>23.27</v>
      </c>
      <c r="E42" s="5">
        <v>1.9540000000000002</v>
      </c>
      <c r="F42" s="5">
        <v>1.82</v>
      </c>
      <c r="G42" s="5">
        <v>0.13400000000000001</v>
      </c>
      <c r="H42" s="10">
        <v>304.95899292327158</v>
      </c>
      <c r="I42" s="7">
        <f t="shared" si="2"/>
        <v>0.10289944633543449</v>
      </c>
      <c r="J42" s="6">
        <f t="shared" si="3"/>
        <v>6.4074188508736031E-3</v>
      </c>
    </row>
    <row r="43" spans="2:10" x14ac:dyDescent="0.25">
      <c r="B43" s="2">
        <v>1934</v>
      </c>
      <c r="C43" s="9">
        <v>28.496089052388083</v>
      </c>
      <c r="D43" s="9">
        <v>23.53</v>
      </c>
      <c r="E43" s="5">
        <v>1.7969999999999999</v>
      </c>
      <c r="F43" s="5">
        <v>1.69</v>
      </c>
      <c r="G43" s="5">
        <v>0.107</v>
      </c>
      <c r="H43" s="10">
        <v>278.30300923989256</v>
      </c>
      <c r="I43" s="7">
        <f t="shared" si="2"/>
        <v>0.1023923137957338</v>
      </c>
      <c r="J43" s="6">
        <f t="shared" si="3"/>
        <v>6.4569909068105539E-3</v>
      </c>
    </row>
    <row r="44" spans="2:10" x14ac:dyDescent="0.25">
      <c r="B44" s="2">
        <v>1935</v>
      </c>
      <c r="C44" s="9">
        <v>27.313581834734507</v>
      </c>
      <c r="D44" s="9">
        <v>23.96</v>
      </c>
      <c r="E44" s="5">
        <v>1.9660000000000002</v>
      </c>
      <c r="F44" s="5">
        <v>1.86</v>
      </c>
      <c r="G44" s="5">
        <v>0.106</v>
      </c>
      <c r="H44" s="10">
        <v>269.30374717877339</v>
      </c>
      <c r="I44" s="7">
        <f t="shared" si="2"/>
        <v>0.10142295501221815</v>
      </c>
      <c r="J44" s="6">
        <f t="shared" si="3"/>
        <v>7.3003068861678322E-3</v>
      </c>
    </row>
    <row r="45" spans="2:10" x14ac:dyDescent="0.25">
      <c r="B45" s="2">
        <v>1936</v>
      </c>
      <c r="C45" s="9">
        <v>28.81283042349807</v>
      </c>
      <c r="D45" s="9">
        <v>23.77</v>
      </c>
      <c r="E45" s="5">
        <v>1.7590000000000001</v>
      </c>
      <c r="F45" s="5">
        <v>1.6</v>
      </c>
      <c r="G45" s="5">
        <v>0.159</v>
      </c>
      <c r="H45" s="10">
        <v>300.12061753983193</v>
      </c>
      <c r="I45" s="7">
        <f t="shared" si="2"/>
        <v>9.6004168789483577E-2</v>
      </c>
      <c r="J45" s="6">
        <f t="shared" si="3"/>
        <v>5.8609768779598961E-3</v>
      </c>
    </row>
    <row r="46" spans="2:10" x14ac:dyDescent="0.25">
      <c r="B46" s="2">
        <v>1937</v>
      </c>
      <c r="C46" s="9">
        <v>36.452017306754058</v>
      </c>
      <c r="D46" s="9">
        <v>23.95</v>
      </c>
      <c r="E46" s="5">
        <v>2.0429999999999997</v>
      </c>
      <c r="F46" s="5">
        <v>1.8759999999999999</v>
      </c>
      <c r="G46" s="5">
        <v>0.16700000000000001</v>
      </c>
      <c r="H46" s="10">
        <v>366.82893003816901</v>
      </c>
      <c r="I46" s="7">
        <f t="shared" si="2"/>
        <v>9.9370617532704361E-2</v>
      </c>
      <c r="J46" s="6">
        <f t="shared" si="3"/>
        <v>5.5693535397751291E-3</v>
      </c>
    </row>
    <row r="47" spans="2:10" x14ac:dyDescent="0.25">
      <c r="B47" s="2">
        <v>1938</v>
      </c>
      <c r="C47" s="9">
        <v>43.505068009619933</v>
      </c>
      <c r="D47" s="9">
        <v>27.56</v>
      </c>
      <c r="E47" s="5">
        <v>2.37</v>
      </c>
      <c r="F47" s="5">
        <v>2.2000000000000002</v>
      </c>
      <c r="G47" s="5">
        <v>0.17</v>
      </c>
      <c r="H47" s="10">
        <v>421.39480888559785</v>
      </c>
      <c r="I47" s="7">
        <f t="shared" si="2"/>
        <v>0.10324063584141323</v>
      </c>
      <c r="J47" s="6">
        <f t="shared" si="3"/>
        <v>5.6241793919284333E-3</v>
      </c>
    </row>
    <row r="48" spans="2:10" x14ac:dyDescent="0.25">
      <c r="B48" s="2">
        <v>1939</v>
      </c>
      <c r="C48" s="9">
        <v>47.165433750191532</v>
      </c>
      <c r="D48" s="9">
        <v>27.77</v>
      </c>
      <c r="E48" s="5">
        <v>2.3770000000000002</v>
      </c>
      <c r="F48" s="5">
        <v>2.2400000000000002</v>
      </c>
      <c r="G48" s="5">
        <v>0.13700000000000001</v>
      </c>
      <c r="H48" s="10">
        <v>493.45567842022183</v>
      </c>
      <c r="I48" s="7">
        <f t="shared" si="2"/>
        <v>9.5581904946741597E-2</v>
      </c>
      <c r="J48" s="6">
        <f t="shared" si="3"/>
        <v>4.8170486306082618E-3</v>
      </c>
    </row>
    <row r="49" spans="2:10" x14ac:dyDescent="0.25">
      <c r="B49" s="2">
        <v>1940</v>
      </c>
      <c r="C49" s="9"/>
      <c r="D49" s="9"/>
      <c r="E49" s="5"/>
      <c r="F49" s="5"/>
      <c r="G49" s="5"/>
      <c r="H49" s="10"/>
      <c r="I49" s="7"/>
      <c r="J49" s="6"/>
    </row>
    <row r="50" spans="2:10" x14ac:dyDescent="0.25">
      <c r="B50" s="2">
        <v>1941</v>
      </c>
      <c r="C50" s="9"/>
      <c r="D50" s="9"/>
      <c r="E50" s="5"/>
      <c r="F50" s="5"/>
      <c r="G50" s="5"/>
      <c r="H50" s="10"/>
      <c r="I50" s="7"/>
      <c r="J50" s="6"/>
    </row>
    <row r="51" spans="2:10" x14ac:dyDescent="0.25">
      <c r="B51" s="2">
        <v>1942</v>
      </c>
      <c r="C51" s="9"/>
      <c r="D51" s="9"/>
      <c r="E51" s="5"/>
      <c r="F51" s="5"/>
      <c r="G51" s="5"/>
      <c r="H51" s="10"/>
      <c r="I51" s="7"/>
      <c r="J51" s="6"/>
    </row>
    <row r="52" spans="2:10" x14ac:dyDescent="0.25">
      <c r="B52" s="2">
        <v>1943</v>
      </c>
      <c r="C52" s="9"/>
      <c r="D52" s="9"/>
      <c r="E52" s="5"/>
      <c r="F52" s="5"/>
      <c r="G52" s="5"/>
      <c r="H52" s="10"/>
      <c r="I52" s="7"/>
      <c r="J52" s="6"/>
    </row>
    <row r="53" spans="2:10" x14ac:dyDescent="0.25">
      <c r="B53" s="2">
        <v>1944</v>
      </c>
      <c r="C53" s="9"/>
      <c r="D53" s="9"/>
      <c r="E53" s="5"/>
      <c r="F53" s="5"/>
      <c r="G53" s="5"/>
      <c r="H53" s="10"/>
      <c r="I53" s="7"/>
      <c r="J53" s="6"/>
    </row>
    <row r="54" spans="2:10" x14ac:dyDescent="0.25">
      <c r="B54" s="2">
        <v>1945</v>
      </c>
      <c r="C54" s="9"/>
      <c r="D54" s="9"/>
      <c r="E54" s="5"/>
      <c r="F54" s="5"/>
      <c r="G54" s="5"/>
      <c r="H54" s="10"/>
      <c r="I54" s="7"/>
      <c r="J54" s="6"/>
    </row>
    <row r="55" spans="2:10" x14ac:dyDescent="0.25">
      <c r="B55" s="2">
        <v>1946</v>
      </c>
      <c r="C55" s="10">
        <v>133.16752785373421</v>
      </c>
      <c r="D55" s="10">
        <v>91.61</v>
      </c>
      <c r="E55" s="5">
        <v>10.7</v>
      </c>
      <c r="F55" s="5">
        <v>9.6999999999999993</v>
      </c>
      <c r="G55" s="5">
        <v>1</v>
      </c>
      <c r="H55" s="10">
        <v>2597.5996789730721</v>
      </c>
      <c r="I55" s="7">
        <f t="shared" ref="I55:I86" si="4">C55/H55</f>
        <v>5.1265608373642968E-2</v>
      </c>
      <c r="J55" s="6">
        <f t="shared" ref="J55:J86" si="5">E55/H55</f>
        <v>4.1191874508662201E-3</v>
      </c>
    </row>
    <row r="56" spans="2:10" x14ac:dyDescent="0.25">
      <c r="B56" s="2">
        <v>1947</v>
      </c>
      <c r="C56" s="10">
        <v>175.50423136349661</v>
      </c>
      <c r="D56" s="10">
        <v>117.63</v>
      </c>
      <c r="E56" s="5">
        <v>13.391999999999999</v>
      </c>
      <c r="F56" s="5">
        <v>12.389454545454544</v>
      </c>
      <c r="G56" s="5">
        <v>1.0025454545454546</v>
      </c>
      <c r="H56" s="10">
        <v>3861.7710308247947</v>
      </c>
      <c r="I56" s="7">
        <f t="shared" si="4"/>
        <v>4.5446565827599705E-2</v>
      </c>
      <c r="J56" s="6">
        <f t="shared" si="5"/>
        <v>3.4678389508607777E-3</v>
      </c>
    </row>
    <row r="57" spans="2:10" x14ac:dyDescent="0.25">
      <c r="B57" s="2">
        <v>1948</v>
      </c>
      <c r="C57" s="10">
        <v>288.56716384953768</v>
      </c>
      <c r="D57" s="10">
        <v>145.69</v>
      </c>
      <c r="E57" s="5">
        <v>16.7</v>
      </c>
      <c r="F57" s="5">
        <v>15.1</v>
      </c>
      <c r="G57" s="5">
        <v>1.6</v>
      </c>
      <c r="H57" s="10">
        <v>6941.7451515799412</v>
      </c>
      <c r="I57" s="7">
        <f t="shared" si="4"/>
        <v>4.1569829711172818E-2</v>
      </c>
      <c r="J57" s="6">
        <f t="shared" si="5"/>
        <v>2.4057351048387423E-3</v>
      </c>
    </row>
    <row r="58" spans="2:10" x14ac:dyDescent="0.25">
      <c r="B58" s="2">
        <v>1949</v>
      </c>
      <c r="C58" s="9">
        <v>0.54388516655178309</v>
      </c>
      <c r="D58" s="9">
        <v>0.28000000000000003</v>
      </c>
      <c r="E58" s="5">
        <v>3.5147120924084965E-2</v>
      </c>
      <c r="F58" s="5">
        <v>3.2471640671568415E-2</v>
      </c>
      <c r="G58" s="5">
        <v>2.675480252516552E-3</v>
      </c>
      <c r="H58" s="10">
        <v>13.03266</v>
      </c>
      <c r="I58" s="7">
        <f t="shared" si="4"/>
        <v>4.1732475684302599E-2</v>
      </c>
      <c r="J58" s="6">
        <f t="shared" si="5"/>
        <v>2.6968493710481946E-3</v>
      </c>
    </row>
    <row r="59" spans="2:10" x14ac:dyDescent="0.25">
      <c r="B59" s="2">
        <v>1950</v>
      </c>
      <c r="C59" s="9">
        <v>0.62603800720861758</v>
      </c>
      <c r="D59" s="9">
        <v>0.35</v>
      </c>
      <c r="E59" s="5">
        <v>3.9484295464489283E-2</v>
      </c>
      <c r="F59" s="5">
        <v>3.5825519050791441E-2</v>
      </c>
      <c r="G59" s="5">
        <v>3.6587764136978488E-3</v>
      </c>
      <c r="H59" s="10">
        <v>15.305349999999997</v>
      </c>
      <c r="I59" s="7">
        <f t="shared" si="4"/>
        <v>4.0903214053165569E-2</v>
      </c>
      <c r="J59" s="6">
        <f t="shared" si="5"/>
        <v>2.5797708294478263E-3</v>
      </c>
    </row>
    <row r="60" spans="2:10" x14ac:dyDescent="0.25">
      <c r="B60" s="2">
        <v>1951</v>
      </c>
      <c r="C60" s="9">
        <v>0.76063765017934792</v>
      </c>
      <c r="D60" s="9">
        <v>0.42</v>
      </c>
      <c r="E60" s="5">
        <v>4.3295520895424551E-2</v>
      </c>
      <c r="F60" s="5">
        <v>4.009409153343893E-2</v>
      </c>
      <c r="G60" s="5">
        <v>3.2014293619856181E-3</v>
      </c>
      <c r="H60" s="10">
        <v>19.290109999999999</v>
      </c>
      <c r="I60" s="7">
        <f t="shared" si="4"/>
        <v>3.9431483292700145E-2</v>
      </c>
      <c r="J60" s="6">
        <f t="shared" si="5"/>
        <v>2.2444413689411079E-3</v>
      </c>
    </row>
    <row r="61" spans="2:10" x14ac:dyDescent="0.25">
      <c r="B61" s="2">
        <v>1952</v>
      </c>
      <c r="C61" s="9">
        <v>0.81546368267107427</v>
      </c>
      <c r="D61" s="9">
        <v>0.43</v>
      </c>
      <c r="E61" s="5">
        <v>3.9789193498964114E-2</v>
      </c>
      <c r="F61" s="5">
        <v>3.8569601361064826E-2</v>
      </c>
      <c r="G61" s="5">
        <v>1.2195921378992832E-3</v>
      </c>
      <c r="H61" s="10">
        <v>22.465509999999998</v>
      </c>
      <c r="I61" s="7">
        <f t="shared" si="4"/>
        <v>3.6298471865142359E-2</v>
      </c>
      <c r="J61" s="6">
        <f t="shared" si="5"/>
        <v>1.7711235355424434E-3</v>
      </c>
    </row>
    <row r="62" spans="2:10" x14ac:dyDescent="0.25">
      <c r="B62" s="2">
        <v>1953</v>
      </c>
      <c r="C62" s="9">
        <v>0.93958150374032257</v>
      </c>
      <c r="D62" s="9">
        <v>0.61</v>
      </c>
      <c r="E62" s="5">
        <v>3.592613540216813E-2</v>
      </c>
      <c r="F62" s="5">
        <v>3.4910824947366977E-2</v>
      </c>
      <c r="G62" s="5">
        <v>1.0153104548011533E-3</v>
      </c>
      <c r="H62" s="10">
        <v>23.307250000000003</v>
      </c>
      <c r="I62" s="7">
        <f t="shared" si="4"/>
        <v>4.0312842730923747E-2</v>
      </c>
      <c r="J62" s="6">
        <f t="shared" si="5"/>
        <v>1.5414145985548757E-3</v>
      </c>
    </row>
    <row r="63" spans="2:10" x14ac:dyDescent="0.25">
      <c r="B63" s="2">
        <v>1954</v>
      </c>
      <c r="C63" s="9">
        <v>0.87352150139558093</v>
      </c>
      <c r="D63" s="9">
        <v>0.74</v>
      </c>
      <c r="E63" s="5">
        <v>3.8781505495024828E-2</v>
      </c>
      <c r="F63" s="5">
        <v>3.7807356274877774E-2</v>
      </c>
      <c r="G63" s="5">
        <v>9.7414922014705239E-4</v>
      </c>
      <c r="H63" s="10">
        <v>24.740590000000001</v>
      </c>
      <c r="I63" s="7">
        <f t="shared" si="4"/>
        <v>3.530722191328424E-2</v>
      </c>
      <c r="J63" s="6">
        <f t="shared" si="5"/>
        <v>1.5675254913090119E-3</v>
      </c>
    </row>
    <row r="64" spans="2:10" x14ac:dyDescent="0.25">
      <c r="B64" s="2">
        <v>1955</v>
      </c>
      <c r="C64" s="9">
        <v>1.0110868213542488</v>
      </c>
      <c r="D64" s="9">
        <v>0.75</v>
      </c>
      <c r="E64" s="5">
        <v>4.4350468094707426E-2</v>
      </c>
      <c r="F64" s="5">
        <v>4.2990622860949727E-2</v>
      </c>
      <c r="G64" s="5">
        <v>1.3598452337577006E-3</v>
      </c>
      <c r="H64" s="10">
        <v>26.595959999999998</v>
      </c>
      <c r="I64" s="7">
        <f t="shared" si="4"/>
        <v>3.8016556700876704E-2</v>
      </c>
      <c r="J64" s="6">
        <f t="shared" si="5"/>
        <v>1.6675640997620477E-3</v>
      </c>
    </row>
    <row r="65" spans="2:10" x14ac:dyDescent="0.25">
      <c r="B65" s="2">
        <v>1956</v>
      </c>
      <c r="C65" s="9">
        <v>1.3487689570265307</v>
      </c>
      <c r="D65" s="9">
        <v>0.94</v>
      </c>
      <c r="E65" s="5">
        <v>4.9943822537148019E-2</v>
      </c>
      <c r="F65" s="5">
        <v>4.7965034293406428E-2</v>
      </c>
      <c r="G65" s="5">
        <v>1.9787882437415868E-3</v>
      </c>
      <c r="H65" s="10">
        <v>29.304220000000001</v>
      </c>
      <c r="I65" s="7">
        <f t="shared" si="4"/>
        <v>4.6026441141464626E-2</v>
      </c>
      <c r="J65" s="6">
        <f t="shared" si="5"/>
        <v>1.7043218532057163E-3</v>
      </c>
    </row>
    <row r="66" spans="2:10" x14ac:dyDescent="0.25">
      <c r="B66" s="2">
        <v>1957</v>
      </c>
      <c r="C66" s="9">
        <v>1.3911770335645093</v>
      </c>
      <c r="D66" s="9">
        <v>0.95</v>
      </c>
      <c r="E66" s="5">
        <v>5.5992999541128456E-2</v>
      </c>
      <c r="F66" s="5">
        <v>5.2921151843794638E-2</v>
      </c>
      <c r="G66" s="5">
        <v>3.0718476973338195E-3</v>
      </c>
      <c r="H66" s="10">
        <v>33.104320000000001</v>
      </c>
      <c r="I66" s="7">
        <f t="shared" si="4"/>
        <v>4.2024032922727585E-2</v>
      </c>
      <c r="J66" s="6">
        <f t="shared" si="5"/>
        <v>1.6914106539910336E-3</v>
      </c>
    </row>
    <row r="67" spans="2:10" x14ac:dyDescent="0.25">
      <c r="B67" s="2">
        <v>1958</v>
      </c>
      <c r="C67" s="9">
        <v>1.5960259417235421</v>
      </c>
      <c r="D67" s="9">
        <v>1.0900000000000001</v>
      </c>
      <c r="E67" s="5">
        <v>6.7698035084616831E-2</v>
      </c>
      <c r="F67" s="5">
        <v>6.5546979451396967E-2</v>
      </c>
      <c r="G67" s="5">
        <v>2.1510556332198605E-3</v>
      </c>
      <c r="H67" s="10">
        <v>38.290419999999997</v>
      </c>
      <c r="I67" s="7">
        <f t="shared" si="4"/>
        <v>4.1682121578283604E-2</v>
      </c>
      <c r="J67" s="6">
        <f t="shared" si="5"/>
        <v>1.7680149521634089E-3</v>
      </c>
    </row>
    <row r="68" spans="2:10" x14ac:dyDescent="0.25">
      <c r="B68" s="2">
        <v>1959</v>
      </c>
      <c r="C68" s="9">
        <v>1.7642101549381737</v>
      </c>
      <c r="D68" s="9">
        <v>1.17</v>
      </c>
      <c r="E68" s="5">
        <v>7.9334468570348371E-2</v>
      </c>
      <c r="F68" s="5">
        <v>0.51260000000000006</v>
      </c>
      <c r="G68" s="5">
        <v>7.7999999999999996E-3</v>
      </c>
      <c r="H68" s="10">
        <v>41.722760000000001</v>
      </c>
      <c r="I68" s="7">
        <f t="shared" si="4"/>
        <v>4.2284119145957116E-2</v>
      </c>
      <c r="J68" s="6">
        <f t="shared" si="5"/>
        <v>1.9014674141966728E-3</v>
      </c>
    </row>
    <row r="69" spans="2:10" x14ac:dyDescent="0.25">
      <c r="B69" s="2">
        <v>1960</v>
      </c>
      <c r="C69" s="9">
        <v>2.084937004609861</v>
      </c>
      <c r="D69" s="9">
        <v>1.27</v>
      </c>
      <c r="E69" s="5">
        <v>8.9060715870095147E-2</v>
      </c>
      <c r="F69" s="5">
        <v>8.7886858437367085E-2</v>
      </c>
      <c r="G69" s="5">
        <v>1.1738574327280599E-3</v>
      </c>
      <c r="H69" s="10">
        <v>46.330579999999998</v>
      </c>
      <c r="I69" s="7">
        <f t="shared" si="4"/>
        <v>4.5001314566099994E-2</v>
      </c>
      <c r="J69" s="6">
        <f t="shared" si="5"/>
        <v>1.9222879547395079E-3</v>
      </c>
    </row>
    <row r="70" spans="2:10" x14ac:dyDescent="0.25">
      <c r="B70" s="2">
        <v>1961</v>
      </c>
      <c r="C70" s="9">
        <v>2.3130452650597921</v>
      </c>
      <c r="D70" s="9"/>
      <c r="E70" s="5">
        <v>9.5448329692342654E-2</v>
      </c>
      <c r="F70" s="5">
        <v>9.2719492283793004E-2</v>
      </c>
      <c r="G70" s="5">
        <v>2.7288374085496455E-3</v>
      </c>
      <c r="H70" s="10">
        <v>50.219030000000004</v>
      </c>
      <c r="I70" s="7">
        <f t="shared" si="4"/>
        <v>4.6059138638476133E-2</v>
      </c>
      <c r="J70" s="6">
        <f t="shared" si="5"/>
        <v>1.9006406474267354E-3</v>
      </c>
    </row>
    <row r="71" spans="2:10" x14ac:dyDescent="0.25">
      <c r="B71" s="2">
        <v>1962</v>
      </c>
      <c r="C71" s="9">
        <v>2.9281698206404561</v>
      </c>
      <c r="D71" s="9">
        <v>1.85</v>
      </c>
      <c r="E71" s="5">
        <v>0.10328420917834555</v>
      </c>
      <c r="F71" s="5">
        <v>0.10034194314566353</v>
      </c>
      <c r="G71" s="5">
        <v>2.9422660326820205E-3</v>
      </c>
      <c r="H71" s="10">
        <v>56.275539999999999</v>
      </c>
      <c r="I71" s="7">
        <f t="shared" si="4"/>
        <v>5.2032727196228701E-2</v>
      </c>
      <c r="J71" s="6">
        <f t="shared" si="5"/>
        <v>1.8353303971555947E-3</v>
      </c>
    </row>
    <row r="72" spans="2:10" x14ac:dyDescent="0.25">
      <c r="B72" s="2">
        <v>1963</v>
      </c>
      <c r="C72" s="9">
        <v>3.4455299325904418</v>
      </c>
      <c r="D72" s="9"/>
      <c r="E72" s="5">
        <v>0.10119565764219303</v>
      </c>
      <c r="F72" s="5">
        <v>9.8360105921577193E-2</v>
      </c>
      <c r="G72" s="5">
        <v>2.8355517206158335E-3</v>
      </c>
      <c r="H72" s="10">
        <v>63.162009999999995</v>
      </c>
      <c r="I72" s="7">
        <f t="shared" si="4"/>
        <v>5.4550669501975034E-2</v>
      </c>
      <c r="J72" s="6">
        <f t="shared" si="5"/>
        <v>1.6021601852473193E-3</v>
      </c>
    </row>
    <row r="73" spans="2:10" x14ac:dyDescent="0.25">
      <c r="B73" s="2">
        <v>1964</v>
      </c>
      <c r="C73" s="9">
        <v>3.6329444876930332</v>
      </c>
      <c r="D73" s="9">
        <v>2.48</v>
      </c>
      <c r="E73" s="5">
        <v>0.12697478645703911</v>
      </c>
      <c r="F73" s="5">
        <v>0.1234379692571312</v>
      </c>
      <c r="G73" s="5">
        <v>3.5368171999079208E-3</v>
      </c>
      <c r="H73" s="10">
        <v>70.042109999999994</v>
      </c>
      <c r="I73" s="7">
        <f t="shared" si="4"/>
        <v>5.1868004657384448E-2</v>
      </c>
      <c r="J73" s="6">
        <f t="shared" si="5"/>
        <v>1.8128349710915207E-3</v>
      </c>
    </row>
    <row r="74" spans="2:10" x14ac:dyDescent="0.25">
      <c r="B74" s="2">
        <v>1965</v>
      </c>
      <c r="C74" s="9">
        <v>4.185075452973698</v>
      </c>
      <c r="D74" s="9"/>
      <c r="E74" s="5">
        <v>0.14389662737039169</v>
      </c>
      <c r="F74" s="5">
        <v>0.13936889155844059</v>
      </c>
      <c r="G74" s="5">
        <v>4.5277358119510886E-3</v>
      </c>
      <c r="H74" s="10">
        <v>75.67398</v>
      </c>
      <c r="I74" s="7">
        <f t="shared" si="4"/>
        <v>5.5304021976559155E-2</v>
      </c>
      <c r="J74" s="6">
        <f t="shared" si="5"/>
        <v>1.901533755332965E-3</v>
      </c>
    </row>
    <row r="75" spans="2:10" x14ac:dyDescent="0.25">
      <c r="B75" s="2">
        <v>1966</v>
      </c>
      <c r="C75" s="9">
        <v>4.4766208506004581</v>
      </c>
      <c r="D75" s="9"/>
      <c r="E75" s="5">
        <v>0.15113795568916866</v>
      </c>
      <c r="F75" s="5">
        <v>0.14452166834106506</v>
      </c>
      <c r="G75" s="5">
        <v>6.6162873481036104E-3</v>
      </c>
      <c r="H75" s="10">
        <v>82.048369999999991</v>
      </c>
      <c r="I75" s="7">
        <f t="shared" si="4"/>
        <v>5.4560753011917949E-2</v>
      </c>
      <c r="J75" s="6">
        <f t="shared" si="5"/>
        <v>1.8420592107944213E-3</v>
      </c>
    </row>
    <row r="76" spans="2:10" x14ac:dyDescent="0.25">
      <c r="B76" s="2">
        <v>1967</v>
      </c>
      <c r="C76" s="9">
        <v>5.0684476624831136</v>
      </c>
      <c r="D76" s="9"/>
      <c r="E76" s="5">
        <v>0.16389793843193992</v>
      </c>
      <c r="F76" s="5">
        <v>0.15740361029762623</v>
      </c>
      <c r="G76" s="5">
        <v>6.4943281343136823E-3</v>
      </c>
      <c r="H76" s="10">
        <v>88.753190000000004</v>
      </c>
      <c r="I76" s="7">
        <f t="shared" si="4"/>
        <v>5.7107216793932852E-2</v>
      </c>
      <c r="J76" s="6">
        <f t="shared" si="5"/>
        <v>1.846670958327694E-3</v>
      </c>
    </row>
    <row r="77" spans="2:10" x14ac:dyDescent="0.25">
      <c r="B77" s="2">
        <v>1968</v>
      </c>
      <c r="C77" s="9">
        <v>5.7979674110401964</v>
      </c>
      <c r="D77" s="9"/>
      <c r="E77" s="5">
        <v>0.22134072812699615</v>
      </c>
      <c r="F77" s="5">
        <v>0.19196380250534717</v>
      </c>
      <c r="G77" s="5">
        <v>2.937692562164898E-2</v>
      </c>
      <c r="H77" s="10">
        <v>96.732680000000002</v>
      </c>
      <c r="I77" s="7">
        <f t="shared" si="4"/>
        <v>5.9938041735638839E-2</v>
      </c>
      <c r="J77" s="6">
        <f t="shared" si="5"/>
        <v>2.2881690874996551E-3</v>
      </c>
    </row>
    <row r="78" spans="2:10" x14ac:dyDescent="0.25">
      <c r="B78" s="2">
        <v>1969</v>
      </c>
      <c r="C78" s="9">
        <v>6.85124404486091</v>
      </c>
      <c r="D78" s="9"/>
      <c r="E78" s="5">
        <v>0.21938938070635727</v>
      </c>
      <c r="F78" s="5">
        <v>0.20719345932736444</v>
      </c>
      <c r="G78" s="5">
        <v>1.219592137899283E-2</v>
      </c>
      <c r="H78" s="10">
        <v>111.25057999999999</v>
      </c>
      <c r="I78" s="7">
        <f t="shared" si="4"/>
        <v>6.1583895066982218E-2</v>
      </c>
      <c r="J78" s="6">
        <f t="shared" si="5"/>
        <v>1.9720290959953403E-3</v>
      </c>
    </row>
    <row r="79" spans="2:10" x14ac:dyDescent="0.25">
      <c r="B79" s="2">
        <v>1970</v>
      </c>
      <c r="C79" s="9">
        <v>7.2488134018628863</v>
      </c>
      <c r="D79" s="9"/>
      <c r="E79" s="5">
        <v>0.29968427808530135</v>
      </c>
      <c r="F79" s="5">
        <v>0.27779259921000921</v>
      </c>
      <c r="G79" s="5">
        <v>2.1891678875292132E-2</v>
      </c>
      <c r="H79" s="10">
        <v>124.45557000000001</v>
      </c>
      <c r="I79" s="7">
        <f t="shared" si="4"/>
        <v>5.824418627356643E-2</v>
      </c>
      <c r="J79" s="6">
        <f t="shared" si="5"/>
        <v>2.4079619585150053E-3</v>
      </c>
    </row>
    <row r="80" spans="2:10" x14ac:dyDescent="0.25">
      <c r="B80" s="2">
        <v>1971</v>
      </c>
      <c r="C80" s="9">
        <v>7.9763197236895973</v>
      </c>
      <c r="D80" s="9"/>
      <c r="E80" s="5">
        <v>0.24076273292304223</v>
      </c>
      <c r="F80" s="5">
        <v>0.23045717935779328</v>
      </c>
      <c r="G80" s="5">
        <v>1.0305553565248942E-2</v>
      </c>
      <c r="H80" s="10">
        <v>138.79702</v>
      </c>
      <c r="I80" s="7">
        <f t="shared" si="4"/>
        <v>5.7467514242665996E-2</v>
      </c>
      <c r="J80" s="6">
        <f t="shared" si="5"/>
        <v>1.7346390644629275E-3</v>
      </c>
    </row>
    <row r="81" spans="2:10" x14ac:dyDescent="0.25">
      <c r="B81" s="2">
        <v>1972</v>
      </c>
      <c r="C81" s="9">
        <v>8.6951796166521316</v>
      </c>
      <c r="D81" s="9"/>
      <c r="E81" s="5">
        <v>0.29210756192860204</v>
      </c>
      <c r="F81" s="5">
        <v>0.27698461941865093</v>
      </c>
      <c r="G81" s="5">
        <v>1.5122942509951111E-2</v>
      </c>
      <c r="H81" s="10">
        <v>155.22125</v>
      </c>
      <c r="I81" s="7">
        <f t="shared" si="4"/>
        <v>5.6017971873388028E-2</v>
      </c>
      <c r="J81" s="6">
        <f t="shared" si="5"/>
        <v>1.8818786856091034E-3</v>
      </c>
    </row>
    <row r="82" spans="2:10" x14ac:dyDescent="0.25">
      <c r="B82" s="2">
        <v>1973</v>
      </c>
      <c r="C82" s="9">
        <v>10.092438539461289</v>
      </c>
      <c r="D82" s="9"/>
      <c r="E82" s="5">
        <v>0.35343780156321225</v>
      </c>
      <c r="F82" s="5">
        <v>0.3278721013724985</v>
      </c>
      <c r="G82" s="5">
        <v>2.5565700190713719E-2</v>
      </c>
      <c r="H82" s="10">
        <v>178.24039000000002</v>
      </c>
      <c r="I82" s="7">
        <f t="shared" si="4"/>
        <v>5.6622623746847102E-2</v>
      </c>
      <c r="J82" s="6">
        <f t="shared" si="5"/>
        <v>1.9829276717988117E-3</v>
      </c>
    </row>
    <row r="83" spans="2:10" x14ac:dyDescent="0.25">
      <c r="B83" s="2">
        <v>1974</v>
      </c>
      <c r="C83" s="9">
        <v>11.251811534301671</v>
      </c>
      <c r="D83" s="9"/>
      <c r="E83" s="5">
        <v>0.43201002504737351</v>
      </c>
      <c r="F83" s="5">
        <v>0.37816503215912017</v>
      </c>
      <c r="G83" s="5">
        <v>5.3844992888253347E-2</v>
      </c>
      <c r="H83" s="10">
        <v>207.37375</v>
      </c>
      <c r="I83" s="7">
        <f t="shared" si="4"/>
        <v>5.4258610524724908E-2</v>
      </c>
      <c r="J83" s="6">
        <f t="shared" si="5"/>
        <v>2.0832435399725062E-3</v>
      </c>
    </row>
    <row r="84" spans="2:10" x14ac:dyDescent="0.25">
      <c r="B84" s="2">
        <v>1975</v>
      </c>
      <c r="C84" s="9">
        <v>13.381703848262747</v>
      </c>
      <c r="D84" s="9"/>
      <c r="E84" s="5">
        <v>0.60616778233939128</v>
      </c>
      <c r="F84" s="5">
        <v>0.52660464024318676</v>
      </c>
      <c r="G84" s="5">
        <v>7.9563142096204478E-2</v>
      </c>
      <c r="H84" s="10">
        <v>233.38414</v>
      </c>
      <c r="I84" s="7">
        <f t="shared" si="4"/>
        <v>5.7337674480634149E-2</v>
      </c>
      <c r="J84" s="6">
        <f t="shared" si="5"/>
        <v>2.5972963815767054E-3</v>
      </c>
    </row>
    <row r="85" spans="2:10" x14ac:dyDescent="0.25">
      <c r="B85" s="2">
        <v>1976</v>
      </c>
      <c r="C85" s="9">
        <v>15.250570797605182</v>
      </c>
      <c r="D85" s="9"/>
      <c r="E85" s="5">
        <v>0.47041193248947727</v>
      </c>
      <c r="F85" s="5">
        <v>0.41357893886337066</v>
      </c>
      <c r="G85" s="5">
        <v>5.6832993626106595E-2</v>
      </c>
      <c r="H85" s="10">
        <v>270.02070000000003</v>
      </c>
      <c r="I85" s="7">
        <f t="shared" si="4"/>
        <v>5.6479265469666508E-2</v>
      </c>
      <c r="J85" s="6">
        <f t="shared" si="5"/>
        <v>1.742132853108955E-3</v>
      </c>
    </row>
    <row r="86" spans="2:10" x14ac:dyDescent="0.25">
      <c r="B86" s="2">
        <v>1977</v>
      </c>
      <c r="C86" s="9">
        <v>16.547408004382991</v>
      </c>
      <c r="D86" s="9">
        <v>12.65</v>
      </c>
      <c r="E86" s="5">
        <v>0.57427544793332497</v>
      </c>
      <c r="F86" s="5">
        <v>0.48783685515971326</v>
      </c>
      <c r="G86" s="5">
        <v>8.6438592773611683E-2</v>
      </c>
      <c r="H86" s="10">
        <v>304.24599000000001</v>
      </c>
      <c r="I86" s="7">
        <f t="shared" si="4"/>
        <v>5.4388253414229024E-2</v>
      </c>
      <c r="J86" s="6">
        <f t="shared" si="5"/>
        <v>1.887536621052343E-3</v>
      </c>
    </row>
    <row r="87" spans="2:10" x14ac:dyDescent="0.25">
      <c r="B87" s="2">
        <v>1978</v>
      </c>
      <c r="C87" s="9">
        <v>18.859463052354883</v>
      </c>
      <c r="D87" s="9"/>
      <c r="E87" s="5">
        <v>0.71010752229185758</v>
      </c>
      <c r="F87" s="5">
        <v>0.60583239450146886</v>
      </c>
      <c r="G87" s="5">
        <v>0.10427512779038871</v>
      </c>
      <c r="H87" s="10">
        <v>345.23778000000004</v>
      </c>
      <c r="I87" s="7">
        <f t="shared" ref="I87:I118" si="6">C87/H87</f>
        <v>5.4627460101136324E-2</v>
      </c>
      <c r="J87" s="6">
        <f t="shared" ref="J87:J118" si="7">E87/H87</f>
        <v>2.0568650461483605E-3</v>
      </c>
    </row>
    <row r="88" spans="2:10" x14ac:dyDescent="0.25">
      <c r="B88" s="2">
        <v>1979</v>
      </c>
      <c r="C88" s="9">
        <v>21.171125732033225</v>
      </c>
      <c r="D88" s="9"/>
      <c r="E88" s="5">
        <v>0.89883940563177167</v>
      </c>
      <c r="F88" s="5">
        <v>0.72702936320521017</v>
      </c>
      <c r="G88" s="5">
        <v>0.1718100424265615</v>
      </c>
      <c r="H88" s="10">
        <v>393.55078000000003</v>
      </c>
      <c r="I88" s="7">
        <f t="shared" si="6"/>
        <v>5.3795156325273256E-2</v>
      </c>
      <c r="J88" s="6">
        <f t="shared" si="7"/>
        <v>2.2839223076416507E-3</v>
      </c>
    </row>
    <row r="89" spans="2:10" x14ac:dyDescent="0.25">
      <c r="B89" s="2">
        <v>1980</v>
      </c>
      <c r="C89" s="9">
        <v>24.206734143801789</v>
      </c>
      <c r="D89" s="9"/>
      <c r="E89" s="5">
        <v>0.98253391609510987</v>
      </c>
      <c r="F89" s="5">
        <v>0.8685020512015269</v>
      </c>
      <c r="G89" s="5">
        <v>0.11403186489358297</v>
      </c>
      <c r="H89" s="10">
        <v>445.23121999999995</v>
      </c>
      <c r="I89" s="7">
        <f t="shared" si="6"/>
        <v>5.4368905540365726E-2</v>
      </c>
      <c r="J89" s="6">
        <f t="shared" si="7"/>
        <v>2.2067947438526659E-3</v>
      </c>
    </row>
    <row r="90" spans="2:10" x14ac:dyDescent="0.25">
      <c r="B90" s="2">
        <v>1981</v>
      </c>
      <c r="C90" s="9">
        <v>27.658428591867587</v>
      </c>
      <c r="D90" s="9"/>
      <c r="E90" s="5">
        <v>1.5093977196676003</v>
      </c>
      <c r="F90" s="5">
        <v>1.1162317042123189</v>
      </c>
      <c r="G90" s="5">
        <v>0.39316601545528135</v>
      </c>
      <c r="H90" s="10">
        <v>500.7543</v>
      </c>
      <c r="I90" s="7">
        <f t="shared" si="6"/>
        <v>5.5233531877544713E-2</v>
      </c>
      <c r="J90" s="6">
        <f t="shared" si="7"/>
        <v>3.0142481445842805E-3</v>
      </c>
    </row>
    <row r="91" spans="2:10" x14ac:dyDescent="0.25">
      <c r="B91" s="2">
        <v>1982</v>
      </c>
      <c r="C91" s="9">
        <v>29.784000576948301</v>
      </c>
      <c r="D91" s="9"/>
      <c r="E91" s="5">
        <v>1.3525276809303048</v>
      </c>
      <c r="F91" s="5">
        <v>1.1384892607289807</v>
      </c>
      <c r="G91" s="5">
        <v>0.21403842020132419</v>
      </c>
      <c r="H91" s="10">
        <v>574.44421</v>
      </c>
      <c r="I91" s="7">
        <f t="shared" si="6"/>
        <v>5.1848378064335093E-2</v>
      </c>
      <c r="J91" s="6">
        <f t="shared" si="7"/>
        <v>2.3544978909793603E-3</v>
      </c>
    </row>
    <row r="92" spans="2:10" x14ac:dyDescent="0.25">
      <c r="B92" s="2">
        <v>1983</v>
      </c>
      <c r="C92" s="9">
        <v>33.944462806738272</v>
      </c>
      <c r="D92" s="9"/>
      <c r="E92" s="5">
        <v>1.5386679309771831</v>
      </c>
      <c r="F92" s="5">
        <v>1.2981033817765495</v>
      </c>
      <c r="G92" s="5">
        <v>0.24056454920063358</v>
      </c>
      <c r="H92" s="10">
        <v>636.62264000000005</v>
      </c>
      <c r="I92" s="7">
        <f t="shared" si="6"/>
        <v>5.3319597315512168E-2</v>
      </c>
      <c r="J92" s="6">
        <f t="shared" si="7"/>
        <v>2.4169230471872364E-3</v>
      </c>
    </row>
    <row r="93" spans="2:10" x14ac:dyDescent="0.25">
      <c r="B93" s="2">
        <v>1984</v>
      </c>
      <c r="C93" s="9">
        <v>35.950447103084649</v>
      </c>
      <c r="D93" s="9">
        <v>26.5</v>
      </c>
      <c r="E93" s="5">
        <v>1.6642859211808092</v>
      </c>
      <c r="F93" s="5">
        <v>1.5313503781497873</v>
      </c>
      <c r="G93" s="5">
        <v>0.13293554303102187</v>
      </c>
      <c r="H93" s="10">
        <v>693.08735999999999</v>
      </c>
      <c r="I93" s="7">
        <f t="shared" si="6"/>
        <v>5.1870008281617849E-2</v>
      </c>
      <c r="J93" s="6">
        <f t="shared" si="7"/>
        <v>2.4012642810003191E-3</v>
      </c>
    </row>
    <row r="94" spans="2:10" x14ac:dyDescent="0.25">
      <c r="B94" s="2">
        <v>1985</v>
      </c>
      <c r="C94" s="9">
        <v>41.235858367521885</v>
      </c>
      <c r="D94" s="9"/>
      <c r="E94" s="5">
        <v>1.8842698530543924</v>
      </c>
      <c r="F94" s="5">
        <v>1.7674939058505361</v>
      </c>
      <c r="G94" s="5">
        <v>0.11677594720385635</v>
      </c>
      <c r="H94" s="10">
        <v>743.88924000000009</v>
      </c>
      <c r="I94" s="7">
        <f t="shared" si="6"/>
        <v>5.5432793150122561E-2</v>
      </c>
      <c r="J94" s="6">
        <f t="shared" si="7"/>
        <v>2.5329978600771162E-3</v>
      </c>
    </row>
    <row r="95" spans="2:10" x14ac:dyDescent="0.25">
      <c r="B95" s="2">
        <v>1986</v>
      </c>
      <c r="C95" s="9">
        <v>45.594633100254406</v>
      </c>
      <c r="D95" s="9"/>
      <c r="E95" s="5">
        <v>2.2603615785790838</v>
      </c>
      <c r="F95" s="5">
        <v>2.1396219569270549</v>
      </c>
      <c r="G95" s="5">
        <v>0.12073962165202902</v>
      </c>
      <c r="H95" s="10">
        <v>802.36311000000001</v>
      </c>
      <c r="I95" s="7">
        <f t="shared" si="6"/>
        <v>5.6825435431913617E-2</v>
      </c>
      <c r="J95" s="6">
        <f t="shared" si="7"/>
        <v>2.8171304866933425E-3</v>
      </c>
    </row>
    <row r="96" spans="2:10" x14ac:dyDescent="0.25">
      <c r="B96" s="2">
        <v>1987</v>
      </c>
      <c r="C96" s="9">
        <v>51.036023521615888</v>
      </c>
      <c r="D96" s="9">
        <v>41.83</v>
      </c>
      <c r="E96" s="5">
        <v>2.6953672784508953</v>
      </c>
      <c r="F96" s="5">
        <v>2.445610377870457</v>
      </c>
      <c r="G96" s="5">
        <v>0.24975690058043828</v>
      </c>
      <c r="H96" s="10">
        <v>845.16468000000009</v>
      </c>
      <c r="I96" s="7">
        <f t="shared" si="6"/>
        <v>6.03858925122331E-2</v>
      </c>
      <c r="J96" s="6">
        <f t="shared" si="7"/>
        <v>3.1891622333897044E-3</v>
      </c>
    </row>
    <row r="97" spans="2:10" x14ac:dyDescent="0.25">
      <c r="B97" s="2">
        <v>1988</v>
      </c>
      <c r="C97" s="9">
        <v>53.115946888367333</v>
      </c>
      <c r="D97" s="9"/>
      <c r="E97" s="5">
        <v>3.278568564707748</v>
      </c>
      <c r="F97" s="5">
        <v>2.7268555713255598</v>
      </c>
      <c r="G97" s="5">
        <v>0.55171299338218815</v>
      </c>
      <c r="H97" s="10">
        <v>911.19525999999996</v>
      </c>
      <c r="I97" s="7">
        <f t="shared" si="6"/>
        <v>5.8292606667386893E-2</v>
      </c>
      <c r="J97" s="6">
        <f t="shared" si="7"/>
        <v>3.5980965975478717E-3</v>
      </c>
    </row>
    <row r="98" spans="2:10" x14ac:dyDescent="0.25">
      <c r="B98" s="2">
        <v>1989</v>
      </c>
      <c r="C98" s="9">
        <v>60.145203618482768</v>
      </c>
      <c r="D98" s="9"/>
      <c r="E98" s="5">
        <v>3.4613240829021503</v>
      </c>
      <c r="F98" s="5">
        <v>3.0108354321232516</v>
      </c>
      <c r="G98" s="5">
        <v>0.4504886507788986</v>
      </c>
      <c r="H98" s="10">
        <v>980.5332699999999</v>
      </c>
      <c r="I98" s="7">
        <f t="shared" si="6"/>
        <v>6.1339278797223042E-2</v>
      </c>
      <c r="J98" s="6">
        <f t="shared" si="7"/>
        <v>3.5300424664857629E-3</v>
      </c>
    </row>
    <row r="99" spans="2:10" x14ac:dyDescent="0.25">
      <c r="B99" s="2">
        <v>1990</v>
      </c>
      <c r="C99" s="9">
        <v>67.020822292912712</v>
      </c>
      <c r="D99" s="9"/>
      <c r="E99" s="5">
        <v>4.0844140698246996</v>
      </c>
      <c r="F99" s="5">
        <v>3.5136449492878348</v>
      </c>
      <c r="G99" s="5">
        <v>0.57076912053686446</v>
      </c>
      <c r="H99" s="10">
        <v>1033.02575</v>
      </c>
      <c r="I99" s="7">
        <f t="shared" si="6"/>
        <v>6.4878172003856358E-2</v>
      </c>
      <c r="J99" s="6">
        <f t="shared" si="7"/>
        <v>3.9538356810802627E-3</v>
      </c>
    </row>
    <row r="100" spans="2:10" x14ac:dyDescent="0.25">
      <c r="B100" s="2">
        <v>1991</v>
      </c>
      <c r="C100" s="9">
        <v>69.110936561211034</v>
      </c>
      <c r="D100" s="9"/>
      <c r="E100" s="5">
        <v>4.1440789555222644</v>
      </c>
      <c r="F100" s="5">
        <v>3.6346001554086844</v>
      </c>
      <c r="G100" s="5">
        <v>0.50947880011357993</v>
      </c>
      <c r="H100" s="10">
        <v>1070.01998</v>
      </c>
      <c r="I100" s="7">
        <f t="shared" si="6"/>
        <v>6.4588454284013497E-2</v>
      </c>
      <c r="J100" s="6">
        <f t="shared" si="7"/>
        <v>3.8728986682307225E-3</v>
      </c>
    </row>
    <row r="101" spans="2:10" x14ac:dyDescent="0.25">
      <c r="B101" s="2">
        <v>1992</v>
      </c>
      <c r="C101" s="9">
        <v>70.756517881310828</v>
      </c>
      <c r="D101" s="9"/>
      <c r="E101" s="5">
        <v>4.346169032421332</v>
      </c>
      <c r="F101" s="5">
        <v>3.5982541538545969</v>
      </c>
      <c r="G101" s="5">
        <v>0.74791487856673533</v>
      </c>
      <c r="H101" s="10">
        <v>1107.8101499999998</v>
      </c>
      <c r="I101" s="7">
        <f t="shared" si="6"/>
        <v>6.3870617073973221E-2</v>
      </c>
      <c r="J101" s="6">
        <f t="shared" si="7"/>
        <v>3.923207448876807E-3</v>
      </c>
    </row>
    <row r="102" spans="2:10" x14ac:dyDescent="0.25">
      <c r="B102" s="2">
        <v>1993</v>
      </c>
      <c r="C102" s="9">
        <v>73.850137783346867</v>
      </c>
      <c r="D102" s="9"/>
      <c r="E102" s="5">
        <v>4.2719923205323713</v>
      </c>
      <c r="F102" s="5">
        <v>3.783004906751998</v>
      </c>
      <c r="G102" s="5">
        <v>0.48898741378037297</v>
      </c>
      <c r="H102" s="10">
        <v>1114.6971099999998</v>
      </c>
      <c r="I102" s="7">
        <f t="shared" si="6"/>
        <v>6.6251304610762715E-2</v>
      </c>
      <c r="J102" s="6">
        <f t="shared" si="7"/>
        <v>3.832424326041692E-3</v>
      </c>
    </row>
    <row r="103" spans="2:10" x14ac:dyDescent="0.25">
      <c r="B103" s="2">
        <v>1994</v>
      </c>
      <c r="C103" s="9">
        <v>74.75849940169779</v>
      </c>
      <c r="D103" s="9">
        <v>68.349999999999994</v>
      </c>
      <c r="E103" s="5">
        <v>4.5347484667440092</v>
      </c>
      <c r="F103" s="5">
        <v>3.9645891422760942</v>
      </c>
      <c r="G103" s="5">
        <v>0.57015932446791484</v>
      </c>
      <c r="H103" s="10">
        <v>1154.7320299999999</v>
      </c>
      <c r="I103" s="7">
        <f t="shared" si="6"/>
        <v>6.4740993979094691E-2</v>
      </c>
      <c r="J103" s="6">
        <f t="shared" si="7"/>
        <v>3.9271002699596113E-3</v>
      </c>
    </row>
    <row r="104" spans="2:10" x14ac:dyDescent="0.25">
      <c r="B104" s="2">
        <v>1995</v>
      </c>
      <c r="C104" s="9">
        <v>79.619876665074685</v>
      </c>
      <c r="D104" s="9"/>
      <c r="E104" s="5">
        <v>4.2527177848547995</v>
      </c>
      <c r="F104" s="5">
        <v>3.6642645783183956</v>
      </c>
      <c r="G104" s="5">
        <v>0.58845320653640409</v>
      </c>
      <c r="H104" s="10">
        <v>1194.5996299999999</v>
      </c>
      <c r="I104" s="7">
        <f t="shared" si="6"/>
        <v>6.6649842060535952E-2</v>
      </c>
      <c r="J104" s="6">
        <f t="shared" si="7"/>
        <v>3.5599523706991267E-3</v>
      </c>
    </row>
    <row r="105" spans="2:10" x14ac:dyDescent="0.25">
      <c r="B105" s="2">
        <v>1996</v>
      </c>
      <c r="C105" s="9">
        <v>84.426604258021484</v>
      </c>
      <c r="D105" s="9"/>
      <c r="E105" s="5">
        <v>4.7900471670318989</v>
      </c>
      <c r="F105" s="5">
        <v>4.1362361010792741</v>
      </c>
      <c r="G105" s="5">
        <v>0.65381106595262517</v>
      </c>
      <c r="H105" s="10">
        <v>1227.2867899999999</v>
      </c>
      <c r="I105" s="7">
        <f t="shared" si="6"/>
        <v>6.8791259668020618E-2</v>
      </c>
      <c r="J105" s="6">
        <f t="shared" si="7"/>
        <v>3.9029566732580079E-3</v>
      </c>
    </row>
    <row r="106" spans="2:10" x14ac:dyDescent="0.25">
      <c r="B106" s="2">
        <v>1997</v>
      </c>
      <c r="C106" s="9">
        <v>90.549065691860861</v>
      </c>
      <c r="D106" s="9"/>
      <c r="E106" s="5">
        <v>6.0585424855240362</v>
      </c>
      <c r="F106" s="5">
        <v>5.2282024317642017</v>
      </c>
      <c r="G106" s="5">
        <v>0.830340053759834</v>
      </c>
      <c r="H106" s="10">
        <v>1267.41157</v>
      </c>
      <c r="I106" s="7">
        <f t="shared" si="6"/>
        <v>7.144408954059088E-2</v>
      </c>
      <c r="J106" s="6">
        <f t="shared" si="7"/>
        <v>4.7802486808006936E-3</v>
      </c>
    </row>
    <row r="107" spans="2:10" x14ac:dyDescent="0.25">
      <c r="B107" s="2">
        <v>1998</v>
      </c>
      <c r="C107" s="9">
        <v>97.237429568361279</v>
      </c>
      <c r="D107" s="9"/>
      <c r="E107" s="5">
        <v>5.5753654584065728</v>
      </c>
      <c r="F107" s="5">
        <v>4.78903342749601</v>
      </c>
      <c r="G107" s="5">
        <v>0.7863320309105627</v>
      </c>
      <c r="H107" s="10">
        <v>1323.6513000000002</v>
      </c>
      <c r="I107" s="7">
        <f t="shared" si="6"/>
        <v>7.346151480254752E-2</v>
      </c>
      <c r="J107" s="6">
        <f t="shared" si="7"/>
        <v>4.2121104390609307E-3</v>
      </c>
    </row>
    <row r="108" spans="2:10" x14ac:dyDescent="0.25">
      <c r="B108" s="2">
        <v>1999</v>
      </c>
      <c r="C108" s="9">
        <v>105.07924927209875</v>
      </c>
      <c r="D108" s="9"/>
      <c r="E108" s="5">
        <v>6.5792670272062717</v>
      </c>
      <c r="F108" s="5">
        <v>5.1114098404240051</v>
      </c>
      <c r="G108" s="5">
        <v>1.4678571867822667</v>
      </c>
      <c r="H108" s="10">
        <v>1367.9649999999999</v>
      </c>
      <c r="I108" s="7">
        <f t="shared" si="6"/>
        <v>7.6814281997053105E-2</v>
      </c>
      <c r="J108" s="6">
        <f t="shared" si="7"/>
        <v>4.8095287724512483E-3</v>
      </c>
    </row>
    <row r="109" spans="2:10" x14ac:dyDescent="0.25">
      <c r="B109" s="2">
        <v>2000</v>
      </c>
      <c r="C109" s="9">
        <v>120.68473270191078</v>
      </c>
      <c r="D109" s="9">
        <v>115.1</v>
      </c>
      <c r="E109" s="5">
        <v>6.9411562038365311</v>
      </c>
      <c r="F109" s="5">
        <v>5.5305454473387732</v>
      </c>
      <c r="G109" s="5">
        <v>1.4106107564977584</v>
      </c>
      <c r="H109" s="10">
        <v>1441.3729999999998</v>
      </c>
      <c r="I109" s="7">
        <f t="shared" si="6"/>
        <v>8.372900886995302E-2</v>
      </c>
      <c r="J109" s="6">
        <f t="shared" si="7"/>
        <v>4.8156557697671123E-3</v>
      </c>
    </row>
    <row r="110" spans="2:10" x14ac:dyDescent="0.25">
      <c r="B110" s="2">
        <v>2001</v>
      </c>
      <c r="C110" s="9">
        <v>127.16291814343779</v>
      </c>
      <c r="D110" s="9"/>
      <c r="E110" s="5">
        <v>7.3539999999999992</v>
      </c>
      <c r="F110" s="5">
        <v>5.7009999999999996</v>
      </c>
      <c r="G110" s="5">
        <v>1.653</v>
      </c>
      <c r="H110" s="10">
        <v>1497.1869999999999</v>
      </c>
      <c r="I110" s="7">
        <f t="shared" si="6"/>
        <v>8.4934559372635346E-2</v>
      </c>
      <c r="J110" s="6">
        <f t="shared" si="7"/>
        <v>4.9118780753506404E-3</v>
      </c>
    </row>
    <row r="111" spans="2:10" x14ac:dyDescent="0.25">
      <c r="B111" s="2">
        <v>2002</v>
      </c>
      <c r="C111" s="9">
        <v>133.91341593063638</v>
      </c>
      <c r="D111" s="9"/>
      <c r="E111" s="5">
        <v>7.0472000000000001</v>
      </c>
      <c r="F111" s="5">
        <v>6.2418057142857153</v>
      </c>
      <c r="G111" s="5">
        <v>0.80539428571428473</v>
      </c>
      <c r="H111" s="10">
        <v>1548.5590000000002</v>
      </c>
      <c r="I111" s="7">
        <f t="shared" si="6"/>
        <v>8.647614713461764E-2</v>
      </c>
      <c r="J111" s="6">
        <f t="shared" si="7"/>
        <v>4.5508114317891661E-3</v>
      </c>
    </row>
    <row r="112" spans="2:10" x14ac:dyDescent="0.25">
      <c r="B112" s="2">
        <v>2003</v>
      </c>
      <c r="C112" s="9">
        <v>149.287356445314</v>
      </c>
      <c r="D112" s="9"/>
      <c r="E112" s="5">
        <v>7.3265000000000002</v>
      </c>
      <c r="F112" s="5">
        <v>6.3730513698630133</v>
      </c>
      <c r="G112" s="5">
        <v>0.953448630136987</v>
      </c>
      <c r="H112" s="10">
        <v>1594.8140000000001</v>
      </c>
      <c r="I112" s="7">
        <f t="shared" si="6"/>
        <v>9.3608004723631719E-2</v>
      </c>
      <c r="J112" s="6">
        <f t="shared" si="7"/>
        <v>4.5939526490236474E-3</v>
      </c>
    </row>
    <row r="113" spans="2:10" x14ac:dyDescent="0.25">
      <c r="B113" s="2">
        <v>2004</v>
      </c>
      <c r="C113" s="9">
        <v>152.06434787291306</v>
      </c>
      <c r="D113" s="9"/>
      <c r="E113" s="5">
        <v>8.6449999999999996</v>
      </c>
      <c r="F113" s="5">
        <v>7.3957225433526013</v>
      </c>
      <c r="G113" s="5">
        <v>1.249277456647399</v>
      </c>
      <c r="H113" s="10">
        <v>1660.1889999999999</v>
      </c>
      <c r="I113" s="7">
        <f t="shared" si="6"/>
        <v>9.1594600297263185E-2</v>
      </c>
      <c r="J113" s="6">
        <f t="shared" si="7"/>
        <v>5.2072384529713188E-3</v>
      </c>
    </row>
    <row r="114" spans="2:10" x14ac:dyDescent="0.25">
      <c r="B114" s="2">
        <v>2005</v>
      </c>
      <c r="C114" s="9">
        <v>180.25769467748054</v>
      </c>
      <c r="D114" s="9"/>
      <c r="E114" s="5">
        <v>8.7655838409999998</v>
      </c>
      <c r="F114" s="5">
        <v>7.3376467650000006</v>
      </c>
      <c r="G114" s="5">
        <v>1.4279370759999999</v>
      </c>
      <c r="H114" s="10">
        <v>1726.0680000000002</v>
      </c>
      <c r="I114" s="7">
        <f t="shared" si="6"/>
        <v>0.10443255693140741</v>
      </c>
      <c r="J114" s="6">
        <f t="shared" si="7"/>
        <v>5.0783537154967234E-3</v>
      </c>
    </row>
    <row r="115" spans="2:10" x14ac:dyDescent="0.25">
      <c r="B115" s="2">
        <v>2006</v>
      </c>
      <c r="C115" s="9">
        <v>199.11311344985151</v>
      </c>
      <c r="D115" s="9">
        <v>173.26</v>
      </c>
      <c r="E115" s="5">
        <v>8.6702951549999998</v>
      </c>
      <c r="F115" s="5">
        <v>7.2691590880000003</v>
      </c>
      <c r="G115" s="5">
        <v>1.4011360669999999</v>
      </c>
      <c r="H115" s="10">
        <v>1806.4294</v>
      </c>
      <c r="I115" s="7">
        <f t="shared" si="6"/>
        <v>0.1102246860297178</v>
      </c>
      <c r="J115" s="6">
        <f t="shared" si="7"/>
        <v>4.7996866940938849E-3</v>
      </c>
    </row>
    <row r="116" spans="2:10" x14ac:dyDescent="0.25">
      <c r="B116" s="2">
        <v>2007</v>
      </c>
      <c r="C116" s="9">
        <v>207.18111868295085</v>
      </c>
      <c r="D116" s="9"/>
      <c r="E116" s="5">
        <v>8.9703911000000005</v>
      </c>
      <c r="F116" s="5">
        <v>7.8816880860000005</v>
      </c>
      <c r="G116" s="5">
        <v>1.088703014</v>
      </c>
      <c r="H116" s="10">
        <v>1894.6460400000001</v>
      </c>
      <c r="I116" s="7">
        <f t="shared" si="6"/>
        <v>0.10935083087232</v>
      </c>
      <c r="J116" s="6">
        <f t="shared" si="7"/>
        <v>4.7345999783685189E-3</v>
      </c>
    </row>
    <row r="117" spans="2:10" x14ac:dyDescent="0.25">
      <c r="B117" s="2">
        <v>2008</v>
      </c>
      <c r="C117" s="9">
        <v>213</v>
      </c>
      <c r="D117" s="9"/>
      <c r="E117" s="5">
        <v>7.9185559339999996</v>
      </c>
      <c r="F117" s="5">
        <v>7.1009191639999996</v>
      </c>
      <c r="G117" s="5">
        <v>0.8176367699999999</v>
      </c>
      <c r="H117" s="10">
        <v>1950.1466275659825</v>
      </c>
      <c r="I117" s="7">
        <f t="shared" si="6"/>
        <v>0.10922255639097744</v>
      </c>
      <c r="J117" s="6">
        <f t="shared" si="7"/>
        <v>4.0604925917203001E-3</v>
      </c>
    </row>
    <row r="118" spans="2:10" x14ac:dyDescent="0.25">
      <c r="B118" s="2">
        <v>2009</v>
      </c>
      <c r="C118" s="9">
        <v>199.8</v>
      </c>
      <c r="D118" s="9"/>
      <c r="E118" s="5">
        <v>7.4733922029999995</v>
      </c>
      <c r="F118" s="5">
        <v>6.8728484939999994</v>
      </c>
      <c r="G118" s="5">
        <v>0.60054370899999998</v>
      </c>
      <c r="H118" s="10">
        <v>1895.4056695992181</v>
      </c>
      <c r="I118" s="7">
        <f t="shared" si="6"/>
        <v>0.10541279009798865</v>
      </c>
      <c r="J118" s="6">
        <f t="shared" si="7"/>
        <v>3.9428985165905102E-3</v>
      </c>
    </row>
    <row r="119" spans="2:10" x14ac:dyDescent="0.25">
      <c r="B119" s="2">
        <v>2010</v>
      </c>
      <c r="C119" s="9">
        <v>203</v>
      </c>
      <c r="D119" s="9"/>
      <c r="E119" s="5">
        <v>7.8366723240000002</v>
      </c>
      <c r="F119" s="5">
        <v>6.9059179450000006</v>
      </c>
      <c r="G119" s="5">
        <v>0.93075437900000002</v>
      </c>
      <c r="H119" s="10">
        <v>1953.0791788856307</v>
      </c>
      <c r="I119" s="7">
        <f t="shared" ref="I119:I125" si="8">C119/H119</f>
        <v>0.10393843843843843</v>
      </c>
      <c r="J119" s="6">
        <f t="shared" ref="J119:J125" si="9">E119/H119</f>
        <v>4.0124703640900903E-3</v>
      </c>
    </row>
    <row r="120" spans="2:10" x14ac:dyDescent="0.25">
      <c r="B120" s="2">
        <v>2011</v>
      </c>
      <c r="C120" s="9">
        <v>217</v>
      </c>
      <c r="D120" s="9"/>
      <c r="E120" s="5">
        <v>8.6400668960800004</v>
      </c>
      <c r="F120" s="5">
        <v>7.0126516968000008</v>
      </c>
      <c r="G120" s="5">
        <v>1.6274151992799999</v>
      </c>
      <c r="H120" s="10">
        <v>2012.707722385142</v>
      </c>
      <c r="I120" s="7">
        <f t="shared" si="8"/>
        <v>0.10781495871782418</v>
      </c>
      <c r="J120" s="6">
        <f t="shared" si="9"/>
        <v>4.2927578604613111E-3</v>
      </c>
    </row>
    <row r="121" spans="2:10" x14ac:dyDescent="0.25">
      <c r="B121" s="2">
        <v>2012</v>
      </c>
      <c r="C121" s="9">
        <v>230.7</v>
      </c>
      <c r="D121" s="9"/>
      <c r="E121" s="5">
        <v>9.0784054137699997</v>
      </c>
      <c r="F121" s="5">
        <v>7.6619825841299996</v>
      </c>
      <c r="G121" s="5">
        <v>1.4164228296399999</v>
      </c>
      <c r="H121" s="10">
        <v>2043.9882697947216</v>
      </c>
      <c r="I121" s="7">
        <f t="shared" si="8"/>
        <v>0.11286757532281204</v>
      </c>
      <c r="J121" s="6">
        <f t="shared" si="9"/>
        <v>4.4415154176407024E-3</v>
      </c>
    </row>
    <row r="122" spans="2:10" x14ac:dyDescent="0.25">
      <c r="B122" s="2">
        <v>2013</v>
      </c>
      <c r="C122" s="9">
        <v>232.5</v>
      </c>
      <c r="D122" s="9"/>
      <c r="E122" s="5">
        <v>9.650412416</v>
      </c>
      <c r="F122" s="5">
        <v>8.5343541060000003</v>
      </c>
      <c r="G122" s="5">
        <v>1.1160583099999999</v>
      </c>
      <c r="H122" s="10">
        <v>2067.4486803519062</v>
      </c>
      <c r="I122" s="7">
        <f t="shared" si="8"/>
        <v>0.11245744680851064</v>
      </c>
      <c r="J122" s="6">
        <f t="shared" si="9"/>
        <v>4.667788133129078E-3</v>
      </c>
    </row>
    <row r="123" spans="2:10" x14ac:dyDescent="0.25">
      <c r="B123" s="2">
        <v>2014</v>
      </c>
      <c r="C123" s="9">
        <v>238.8</v>
      </c>
      <c r="D123" s="9"/>
      <c r="E123" s="5">
        <v>10.331999999999999</v>
      </c>
      <c r="F123" s="5">
        <v>8.8699999999999992</v>
      </c>
      <c r="G123" s="5">
        <v>1.462</v>
      </c>
      <c r="H123" s="10">
        <v>2092.8641251221898</v>
      </c>
      <c r="I123" s="7">
        <f t="shared" si="8"/>
        <v>0.11410200840728631</v>
      </c>
      <c r="J123" s="6">
        <f t="shared" si="9"/>
        <v>4.9367753386268089E-3</v>
      </c>
    </row>
    <row r="124" spans="2:10" x14ac:dyDescent="0.25">
      <c r="B124" s="2">
        <v>2015</v>
      </c>
      <c r="C124" s="9">
        <v>243.8</v>
      </c>
      <c r="D124" s="9"/>
      <c r="E124" s="5">
        <v>12.286000000000001</v>
      </c>
      <c r="F124" s="5">
        <v>10.63</v>
      </c>
      <c r="G124" s="5">
        <v>1.6559999999999999</v>
      </c>
      <c r="H124" s="10">
        <v>2131.9648093841643</v>
      </c>
      <c r="I124" s="7">
        <f t="shared" si="8"/>
        <v>0.11435460797799175</v>
      </c>
      <c r="J124" s="6">
        <f t="shared" si="9"/>
        <v>5.7627592847317747E-3</v>
      </c>
    </row>
    <row r="125" spans="2:10" x14ac:dyDescent="0.25">
      <c r="B125" s="2">
        <v>2016</v>
      </c>
      <c r="C125" s="9">
        <v>252.2</v>
      </c>
      <c r="D125" s="9"/>
      <c r="E125" s="5">
        <v>12.491999999999999</v>
      </c>
      <c r="F125" s="5">
        <v>10.693</v>
      </c>
      <c r="G125" s="5">
        <v>1.7989999999999999</v>
      </c>
      <c r="H125" s="10">
        <v>2177.9081133919844</v>
      </c>
      <c r="I125" s="7">
        <f t="shared" si="8"/>
        <v>0.11579919210053859</v>
      </c>
      <c r="J125" s="6">
        <f t="shared" si="9"/>
        <v>5.7357791741472165E-3</v>
      </c>
    </row>
  </sheetData>
  <mergeCells count="7">
    <mergeCell ref="J2:J4"/>
    <mergeCell ref="E2:G2"/>
    <mergeCell ref="C2:D2"/>
    <mergeCell ref="C4:H4"/>
    <mergeCell ref="B2:B4"/>
    <mergeCell ref="H2:H3"/>
    <mergeCell ref="I2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159"/>
  <sheetViews>
    <sheetView tabSelected="1" topLeftCell="A142" zoomScaleNormal="100" workbookViewId="0">
      <selection activeCell="C5" sqref="C5"/>
    </sheetView>
  </sheetViews>
  <sheetFormatPr baseColWidth="10" defaultColWidth="8.85546875" defaultRowHeight="15" x14ac:dyDescent="0.25"/>
  <cols>
    <col min="2" max="2" width="8.85546875" style="18"/>
    <col min="3" max="3" width="11.7109375" style="18" customWidth="1"/>
    <col min="4" max="5" width="13" style="18" customWidth="1"/>
    <col min="6" max="8" width="11.7109375" style="18" customWidth="1"/>
    <col min="9" max="9" width="10.5703125" style="18" bestFit="1" customWidth="1"/>
    <col min="10" max="10" width="6.85546875" style="18" customWidth="1"/>
    <col min="11" max="14" width="12.42578125" style="18" customWidth="1"/>
    <col min="18" max="18" width="8.85546875" style="26"/>
    <col min="19" max="19" width="8.85546875" style="18"/>
  </cols>
  <sheetData>
    <row r="4" spans="2:19" x14ac:dyDescent="0.25">
      <c r="C4" s="100" t="s">
        <v>125</v>
      </c>
    </row>
    <row r="5" spans="2:19" x14ac:dyDescent="0.25">
      <c r="C5" s="100" t="s">
        <v>135</v>
      </c>
    </row>
    <row r="7" spans="2:19" ht="15.75" thickBot="1" x14ac:dyDescent="0.3"/>
    <row r="8" spans="2:19" ht="90.75" thickBot="1" x14ac:dyDescent="0.3">
      <c r="B8" s="129" t="s">
        <v>0</v>
      </c>
      <c r="C8" s="146" t="s">
        <v>127</v>
      </c>
      <c r="D8" s="157" t="s">
        <v>117</v>
      </c>
      <c r="E8" s="123" t="s">
        <v>121</v>
      </c>
      <c r="F8" s="123" t="s">
        <v>116</v>
      </c>
      <c r="G8" s="123" t="s">
        <v>60</v>
      </c>
      <c r="H8" s="123" t="s">
        <v>1</v>
      </c>
      <c r="I8" s="123" t="s">
        <v>120</v>
      </c>
      <c r="J8" s="158" t="s">
        <v>119</v>
      </c>
      <c r="K8" s="124" t="s">
        <v>118</v>
      </c>
      <c r="L8" s="122" t="s">
        <v>129</v>
      </c>
      <c r="M8" s="122" t="s">
        <v>130</v>
      </c>
      <c r="N8" s="172" t="s">
        <v>131</v>
      </c>
      <c r="O8" s="176" t="s">
        <v>126</v>
      </c>
      <c r="P8" s="113" t="s">
        <v>128</v>
      </c>
      <c r="Q8" s="181" t="s">
        <v>134</v>
      </c>
      <c r="R8" s="178" t="s">
        <v>132</v>
      </c>
      <c r="S8" s="177" t="s">
        <v>133</v>
      </c>
    </row>
    <row r="9" spans="2:19" x14ac:dyDescent="0.25">
      <c r="B9" s="144">
        <v>1870</v>
      </c>
      <c r="C9" s="147"/>
      <c r="D9" s="159"/>
      <c r="E9" s="119"/>
      <c r="F9" s="119"/>
      <c r="G9" s="119"/>
      <c r="H9" s="119"/>
      <c r="I9" s="120"/>
      <c r="J9" s="121"/>
      <c r="K9" s="125"/>
      <c r="L9" s="119"/>
      <c r="M9" s="120"/>
      <c r="N9" s="173"/>
      <c r="O9" s="53"/>
      <c r="P9" s="3"/>
      <c r="Q9" s="54"/>
      <c r="R9" s="179"/>
      <c r="S9" s="116"/>
    </row>
    <row r="10" spans="2:19" x14ac:dyDescent="0.25">
      <c r="B10" s="130">
        <v>1871</v>
      </c>
      <c r="C10" s="148"/>
      <c r="D10" s="160"/>
      <c r="E10" s="111"/>
      <c r="F10" s="111"/>
      <c r="G10" s="111"/>
      <c r="H10" s="111"/>
      <c r="I10" s="112"/>
      <c r="J10" s="115"/>
      <c r="K10" s="126"/>
      <c r="L10" s="111"/>
      <c r="M10" s="112"/>
      <c r="N10" s="174"/>
      <c r="O10" s="53"/>
      <c r="P10" s="3"/>
      <c r="Q10" s="54"/>
      <c r="R10" s="179"/>
      <c r="S10" s="116"/>
    </row>
    <row r="11" spans="2:19" x14ac:dyDescent="0.25">
      <c r="B11" s="130">
        <v>1872</v>
      </c>
      <c r="C11" s="149">
        <v>0.14000000000000001</v>
      </c>
      <c r="D11" s="161">
        <v>5.78</v>
      </c>
      <c r="E11" s="14" t="s">
        <v>124</v>
      </c>
      <c r="F11" s="14">
        <v>5.045454545454545</v>
      </c>
      <c r="G11" s="14">
        <v>4.8785311708713994</v>
      </c>
      <c r="H11" s="109">
        <v>1.04</v>
      </c>
      <c r="I11" s="21">
        <v>1.0931579867564589</v>
      </c>
      <c r="J11" s="52"/>
      <c r="K11" s="154">
        <v>2.4257839999999999E-2</v>
      </c>
      <c r="L11" s="110">
        <f t="shared" ref="L11:L52" si="0">C11/F11</f>
        <v>2.7747747747747752E-2</v>
      </c>
      <c r="M11" s="108"/>
      <c r="N11" s="167"/>
      <c r="O11" s="161">
        <v>0.14009999999999997</v>
      </c>
      <c r="P11" s="14">
        <v>5.1370678975342683</v>
      </c>
      <c r="Q11" s="182">
        <f t="shared" ref="Q11:Q40" si="1">P11/G11*F11</f>
        <v>5.3128373410173975</v>
      </c>
      <c r="R11" s="179">
        <f>O11/Q11</f>
        <v>2.6370090218717501E-2</v>
      </c>
      <c r="S11" s="38">
        <f t="shared" ref="S11:S40" si="2">(O11/(J12))/Q11</f>
        <v>2.5564337462034469E-2</v>
      </c>
    </row>
    <row r="12" spans="2:19" x14ac:dyDescent="0.25">
      <c r="B12" s="130">
        <v>1873</v>
      </c>
      <c r="C12" s="149">
        <v>0.13500000000000001</v>
      </c>
      <c r="D12" s="161">
        <v>5.36</v>
      </c>
      <c r="E12" s="14" t="s">
        <v>124</v>
      </c>
      <c r="F12" s="14">
        <v>4.6818181818181817</v>
      </c>
      <c r="G12" s="14">
        <v>4.5570379060004473</v>
      </c>
      <c r="H12" s="109">
        <v>1.04</v>
      </c>
      <c r="I12" s="21">
        <v>1.1276128230152584</v>
      </c>
      <c r="J12" s="52">
        <f>I12/I11</f>
        <v>1.0315186246418337</v>
      </c>
      <c r="K12" s="154">
        <v>2.5210980000000001E-2</v>
      </c>
      <c r="L12" s="110">
        <f t="shared" si="0"/>
        <v>2.8834951456310681E-2</v>
      </c>
      <c r="M12" s="23">
        <f t="shared" ref="M12:M52" si="3">(C12/J12)/D11</f>
        <v>2.2642733564013844E-2</v>
      </c>
      <c r="N12" s="168">
        <f t="shared" ref="N12:N52" si="4">(C12/J12)/F11</f>
        <v>2.5939189189189197E-2</v>
      </c>
      <c r="O12" s="161">
        <v>0.1351</v>
      </c>
      <c r="P12" s="14">
        <v>4.7980754877495464</v>
      </c>
      <c r="Q12" s="182">
        <f t="shared" si="1"/>
        <v>4.9294558262732524</v>
      </c>
      <c r="R12" s="179">
        <f t="shared" ref="R12:R40" si="5">O12/Q12</f>
        <v>2.7406676266361386E-2</v>
      </c>
      <c r="S12" s="38">
        <f t="shared" si="2"/>
        <v>2.6957386491503001E-2</v>
      </c>
    </row>
    <row r="13" spans="2:19" x14ac:dyDescent="0.25">
      <c r="B13" s="130">
        <v>1874</v>
      </c>
      <c r="C13" s="149">
        <v>0.14099999999999999</v>
      </c>
      <c r="D13" s="161">
        <v>5.52</v>
      </c>
      <c r="E13" s="14" t="s">
        <v>124</v>
      </c>
      <c r="F13" s="14">
        <v>4.8272727272727263</v>
      </c>
      <c r="G13" s="14">
        <v>4.7296639046037825</v>
      </c>
      <c r="H13" s="109">
        <v>1.04</v>
      </c>
      <c r="I13" s="21">
        <v>1.1464063700655129</v>
      </c>
      <c r="J13" s="52">
        <f t="shared" ref="J13:J76" si="6">I13/I12</f>
        <v>1.0166666666666668</v>
      </c>
      <c r="K13" s="154">
        <v>2.54506E-2</v>
      </c>
      <c r="L13" s="110">
        <f t="shared" si="0"/>
        <v>2.9209039548022602E-2</v>
      </c>
      <c r="M13" s="23">
        <f t="shared" si="3"/>
        <v>2.5874724736970875E-2</v>
      </c>
      <c r="N13" s="168">
        <f t="shared" si="4"/>
        <v>2.9622791660035008E-2</v>
      </c>
      <c r="O13" s="161">
        <v>0.1406</v>
      </c>
      <c r="P13" s="14">
        <v>4.9791544145205338</v>
      </c>
      <c r="Q13" s="182">
        <f t="shared" si="1"/>
        <v>5.0819121178353823</v>
      </c>
      <c r="R13" s="179">
        <f t="shared" si="5"/>
        <v>2.7666751557263832E-2</v>
      </c>
      <c r="S13" s="38">
        <f t="shared" si="2"/>
        <v>3.1221061880653333E-2</v>
      </c>
    </row>
    <row r="14" spans="2:19" x14ac:dyDescent="0.25">
      <c r="B14" s="130">
        <v>1875</v>
      </c>
      <c r="C14" s="149">
        <v>0.158</v>
      </c>
      <c r="D14" s="161">
        <v>5.93</v>
      </c>
      <c r="E14" s="14" t="s">
        <v>124</v>
      </c>
      <c r="F14" s="14">
        <v>5.1818181818181817</v>
      </c>
      <c r="G14" s="14">
        <v>5.1103688420226572</v>
      </c>
      <c r="H14" s="109">
        <v>1.04</v>
      </c>
      <c r="I14" s="21">
        <v>1.0158956266609689</v>
      </c>
      <c r="J14" s="52">
        <f t="shared" si="6"/>
        <v>0.88615664845173026</v>
      </c>
      <c r="K14" s="154">
        <v>2.6680840000000001E-2</v>
      </c>
      <c r="L14" s="110">
        <f t="shared" si="0"/>
        <v>3.0491228070175441E-2</v>
      </c>
      <c r="M14" s="23">
        <f t="shared" si="3"/>
        <v>3.2300370883417501E-2</v>
      </c>
      <c r="N14" s="168">
        <f t="shared" si="4"/>
        <v>3.6935565349173465E-2</v>
      </c>
      <c r="O14" s="161">
        <v>0.15810000000000002</v>
      </c>
      <c r="P14" s="14">
        <v>5.3758938707841537</v>
      </c>
      <c r="Q14" s="182">
        <f t="shared" si="1"/>
        <v>5.4510555821502376</v>
      </c>
      <c r="R14" s="179">
        <f t="shared" si="5"/>
        <v>2.900355676388746E-2</v>
      </c>
      <c r="S14" s="38">
        <f t="shared" si="2"/>
        <v>2.7968742052787411E-2</v>
      </c>
    </row>
    <row r="15" spans="2:19" x14ac:dyDescent="0.25">
      <c r="B15" s="130">
        <v>1876</v>
      </c>
      <c r="C15" s="149">
        <v>0.17100000000000001</v>
      </c>
      <c r="D15" s="161">
        <v>6.38</v>
      </c>
      <c r="E15" s="14" t="s">
        <v>124</v>
      </c>
      <c r="F15" s="14">
        <v>5.5727272727272723</v>
      </c>
      <c r="G15" s="14">
        <v>5.5317306421587649</v>
      </c>
      <c r="H15" s="109">
        <v>1.04</v>
      </c>
      <c r="I15" s="21">
        <v>1.0534827207614776</v>
      </c>
      <c r="J15" s="52">
        <f t="shared" si="6"/>
        <v>1.0369989722507709</v>
      </c>
      <c r="K15" s="154">
        <v>2.6823010000000001E-2</v>
      </c>
      <c r="L15" s="110">
        <f t="shared" si="0"/>
        <v>3.0685154975530184E-2</v>
      </c>
      <c r="M15" s="23">
        <f t="shared" si="3"/>
        <v>2.7807573324063199E-2</v>
      </c>
      <c r="N15" s="168">
        <f t="shared" si="4"/>
        <v>3.1822596630327056E-2</v>
      </c>
      <c r="O15" s="161">
        <v>0.17109999999999997</v>
      </c>
      <c r="P15" s="14">
        <v>5.8244757975329637</v>
      </c>
      <c r="Q15" s="182">
        <f t="shared" si="1"/>
        <v>5.8676420140343311</v>
      </c>
      <c r="R15" s="179">
        <f t="shared" si="5"/>
        <v>2.915992482001457E-2</v>
      </c>
      <c r="S15" s="38">
        <f t="shared" si="2"/>
        <v>2.8454897624172821E-2</v>
      </c>
    </row>
    <row r="16" spans="2:19" x14ac:dyDescent="0.25">
      <c r="B16" s="130">
        <v>1877</v>
      </c>
      <c r="C16" s="149">
        <v>0.16600000000000001</v>
      </c>
      <c r="D16" s="161">
        <v>6</v>
      </c>
      <c r="E16" s="14" t="s">
        <v>124</v>
      </c>
      <c r="F16" s="14">
        <v>5.2454545454545443</v>
      </c>
      <c r="G16" s="14">
        <v>5.2406033370737442</v>
      </c>
      <c r="H16" s="109">
        <v>1.04</v>
      </c>
      <c r="I16" s="21">
        <v>1.0795848694423866</v>
      </c>
      <c r="J16" s="52">
        <f t="shared" si="6"/>
        <v>1.0247770069375621</v>
      </c>
      <c r="K16" s="154">
        <v>2.7577919999999999E-2</v>
      </c>
      <c r="L16" s="110">
        <f t="shared" si="0"/>
        <v>3.1646447140381291E-2</v>
      </c>
      <c r="M16" s="23">
        <f t="shared" si="3"/>
        <v>2.5389727327298189E-2</v>
      </c>
      <c r="N16" s="168">
        <f t="shared" si="4"/>
        <v>2.9067717191350522E-2</v>
      </c>
      <c r="O16" s="161">
        <v>0.16559999999999997</v>
      </c>
      <c r="P16" s="14">
        <v>5.5201052631578946</v>
      </c>
      <c r="Q16" s="182">
        <f t="shared" si="1"/>
        <v>5.525215205504816</v>
      </c>
      <c r="R16" s="179">
        <f t="shared" si="5"/>
        <v>2.9971683245027518E-2</v>
      </c>
      <c r="S16" s="38">
        <f t="shared" si="2"/>
        <v>2.9627839842598907E-2</v>
      </c>
    </row>
    <row r="17" spans="2:19" x14ac:dyDescent="0.25">
      <c r="B17" s="130">
        <v>1878</v>
      </c>
      <c r="C17" s="149">
        <v>0.17699999999999999</v>
      </c>
      <c r="D17" s="161">
        <v>6.33</v>
      </c>
      <c r="E17" s="14" t="s">
        <v>124</v>
      </c>
      <c r="F17" s="14">
        <v>5.5363636363636362</v>
      </c>
      <c r="G17" s="14">
        <v>5.5668522464811323</v>
      </c>
      <c r="H17" s="109">
        <v>1.04</v>
      </c>
      <c r="I17" s="21">
        <v>1.0921139008092227</v>
      </c>
      <c r="J17" s="52">
        <f t="shared" si="6"/>
        <v>1.0116054158607348</v>
      </c>
      <c r="K17" s="154">
        <v>2.79733E-2</v>
      </c>
      <c r="L17" s="110">
        <f t="shared" si="0"/>
        <v>3.1970443349753692E-2</v>
      </c>
      <c r="M17" s="23">
        <f t="shared" si="3"/>
        <v>2.9161567877629066E-2</v>
      </c>
      <c r="N17" s="168">
        <f t="shared" si="4"/>
        <v>3.3356386133856476E-2</v>
      </c>
      <c r="O17" s="161">
        <v>0.17709999999999998</v>
      </c>
      <c r="P17" s="14">
        <v>5.8574736842105271</v>
      </c>
      <c r="Q17" s="182">
        <f t="shared" si="1"/>
        <v>5.8253933947535401</v>
      </c>
      <c r="R17" s="179">
        <f t="shared" si="5"/>
        <v>3.0401380301543171E-2</v>
      </c>
      <c r="S17" s="38">
        <f t="shared" si="2"/>
        <v>3.0873634752829275E-2</v>
      </c>
    </row>
    <row r="18" spans="2:19" x14ac:dyDescent="0.25">
      <c r="B18" s="130">
        <v>1879</v>
      </c>
      <c r="C18" s="149">
        <v>0.191</v>
      </c>
      <c r="D18" s="161">
        <v>6.62</v>
      </c>
      <c r="E18" s="14" t="s">
        <v>124</v>
      </c>
      <c r="F18" s="14">
        <v>5.7909090909090901</v>
      </c>
      <c r="G18" s="14">
        <v>5.8600455282909989</v>
      </c>
      <c r="H18" s="109">
        <v>1.04</v>
      </c>
      <c r="I18" s="21">
        <v>1.0754085256534411</v>
      </c>
      <c r="J18" s="52">
        <f t="shared" si="6"/>
        <v>0.98470363288718932</v>
      </c>
      <c r="K18" s="154">
        <v>2.8786619999999999E-2</v>
      </c>
      <c r="L18" s="110">
        <f t="shared" si="0"/>
        <v>3.2982731554160129E-2</v>
      </c>
      <c r="M18" s="23">
        <f t="shared" si="3"/>
        <v>3.0642494516787067E-2</v>
      </c>
      <c r="N18" s="168">
        <f t="shared" si="4"/>
        <v>3.5035088558356055E-2</v>
      </c>
      <c r="O18" s="161">
        <v>0.19059999999999996</v>
      </c>
      <c r="P18" s="14">
        <v>6.1638206066725569</v>
      </c>
      <c r="Q18" s="182">
        <f t="shared" si="1"/>
        <v>6.0911002506020795</v>
      </c>
      <c r="R18" s="179">
        <f t="shared" si="5"/>
        <v>3.1291555245895018E-2</v>
      </c>
      <c r="S18" s="38">
        <f t="shared" si="2"/>
        <v>3.0065580133649128E-2</v>
      </c>
    </row>
    <row r="19" spans="2:19" x14ac:dyDescent="0.25">
      <c r="B19" s="130">
        <v>1880</v>
      </c>
      <c r="C19" s="149">
        <v>0.2</v>
      </c>
      <c r="D19" s="161">
        <v>6.87</v>
      </c>
      <c r="E19" s="14" t="s">
        <v>124</v>
      </c>
      <c r="F19" s="14">
        <v>6.0090909090909088</v>
      </c>
      <c r="G19" s="14">
        <v>6.1194815300307539</v>
      </c>
      <c r="H19" s="109">
        <v>1.04</v>
      </c>
      <c r="I19" s="21">
        <v>1.1192601354373679</v>
      </c>
      <c r="J19" s="52">
        <f t="shared" si="6"/>
        <v>1.0407766990291263</v>
      </c>
      <c r="K19" s="154">
        <v>2.9034219999999999E-2</v>
      </c>
      <c r="L19" s="110">
        <f t="shared" si="0"/>
        <v>3.3282904689863849E-2</v>
      </c>
      <c r="M19" s="23">
        <f t="shared" si="3"/>
        <v>2.9027821616990575E-2</v>
      </c>
      <c r="N19" s="168">
        <f t="shared" si="4"/>
        <v>3.3183767192295981E-2</v>
      </c>
      <c r="O19" s="161">
        <v>0.19959999999999997</v>
      </c>
      <c r="P19" s="14">
        <v>6.4405661942551031</v>
      </c>
      <c r="Q19" s="182">
        <f t="shared" si="1"/>
        <v>6.3243834591820507</v>
      </c>
      <c r="R19" s="179">
        <f t="shared" si="5"/>
        <v>3.1560388658946809E-2</v>
      </c>
      <c r="S19" s="38">
        <f t="shared" si="2"/>
        <v>3.1619380039617735E-2</v>
      </c>
    </row>
    <row r="20" spans="2:19" x14ac:dyDescent="0.25">
      <c r="B20" s="130">
        <v>1881</v>
      </c>
      <c r="C20" s="149">
        <v>0.19</v>
      </c>
      <c r="D20" s="161">
        <v>6.47</v>
      </c>
      <c r="E20" s="14" t="s">
        <v>124</v>
      </c>
      <c r="F20" s="14">
        <v>5.6545454545454534</v>
      </c>
      <c r="G20" s="14">
        <v>5.7584228618443696</v>
      </c>
      <c r="H20" s="109">
        <v>1.04</v>
      </c>
      <c r="I20" s="21">
        <v>1.1171719635428952</v>
      </c>
      <c r="J20" s="52">
        <f t="shared" si="6"/>
        <v>0.99813432835820892</v>
      </c>
      <c r="K20" s="154">
        <v>2.9392939999999999E-2</v>
      </c>
      <c r="L20" s="110">
        <f t="shared" si="0"/>
        <v>3.3601286173633449E-2</v>
      </c>
      <c r="M20" s="23">
        <f t="shared" si="3"/>
        <v>2.7708171788488486E-2</v>
      </c>
      <c r="N20" s="168">
        <f t="shared" si="4"/>
        <v>3.1677859940333966E-2</v>
      </c>
      <c r="O20" s="161">
        <v>0.19009999999999996</v>
      </c>
      <c r="P20" s="14">
        <v>6.0598224792751108</v>
      </c>
      <c r="Q20" s="182">
        <f t="shared" si="1"/>
        <v>5.9505080605633927</v>
      </c>
      <c r="R20" s="179">
        <f t="shared" si="5"/>
        <v>3.1946851943597122E-2</v>
      </c>
      <c r="S20" s="38">
        <f t="shared" si="2"/>
        <v>3.2679858106738929E-2</v>
      </c>
    </row>
    <row r="21" spans="2:19" x14ac:dyDescent="0.25">
      <c r="B21" s="130">
        <v>1882</v>
      </c>
      <c r="C21" s="149">
        <v>0.188</v>
      </c>
      <c r="D21" s="161">
        <v>6.54</v>
      </c>
      <c r="E21" s="14" t="s">
        <v>124</v>
      </c>
      <c r="F21" s="14">
        <v>5.7181818181818178</v>
      </c>
      <c r="G21" s="14">
        <v>5.8232282638265414</v>
      </c>
      <c r="H21" s="109">
        <v>1.04</v>
      </c>
      <c r="I21" s="21">
        <v>1.0921139008092227</v>
      </c>
      <c r="J21" s="52">
        <f t="shared" si="6"/>
        <v>0.97757009345794388</v>
      </c>
      <c r="K21" s="154">
        <v>2.876223E-2</v>
      </c>
      <c r="L21" s="110">
        <f t="shared" si="0"/>
        <v>3.287758346581876E-2</v>
      </c>
      <c r="M21" s="23">
        <f t="shared" si="3"/>
        <v>2.9723891116818026E-2</v>
      </c>
      <c r="N21" s="168">
        <f t="shared" si="4"/>
        <v>3.4010439401671054E-2</v>
      </c>
      <c r="O21" s="161">
        <v>0.18809999999999996</v>
      </c>
      <c r="P21" s="14">
        <v>6.1275650204684187</v>
      </c>
      <c r="Q21" s="182">
        <f t="shared" si="1"/>
        <v>6.0170285797357694</v>
      </c>
      <c r="R21" s="179">
        <f t="shared" si="5"/>
        <v>3.1261277473982038E-2</v>
      </c>
      <c r="S21" s="38">
        <f t="shared" si="2"/>
        <v>3.0935947244829908E-2</v>
      </c>
    </row>
    <row r="22" spans="2:19" x14ac:dyDescent="0.25">
      <c r="B22" s="130">
        <v>1883</v>
      </c>
      <c r="C22" s="149">
        <v>0.19600000000000001</v>
      </c>
      <c r="D22" s="161">
        <v>6.79</v>
      </c>
      <c r="E22" s="14" t="s">
        <v>124</v>
      </c>
      <c r="F22" s="14">
        <v>5.9363636363636365</v>
      </c>
      <c r="G22" s="14">
        <v>6.0454182134797003</v>
      </c>
      <c r="H22" s="109">
        <v>1.04</v>
      </c>
      <c r="I22" s="21">
        <v>1.1035988462288226</v>
      </c>
      <c r="J22" s="52">
        <f t="shared" si="6"/>
        <v>1.0105162523900575</v>
      </c>
      <c r="K22" s="154">
        <v>2.888334E-2</v>
      </c>
      <c r="L22" s="110">
        <f t="shared" si="0"/>
        <v>3.3016845329249617E-2</v>
      </c>
      <c r="M22" s="23">
        <f t="shared" si="3"/>
        <v>2.9657532859428477E-2</v>
      </c>
      <c r="N22" s="168">
        <f t="shared" si="4"/>
        <v>3.3919919140020426E-2</v>
      </c>
      <c r="O22" s="161">
        <v>0.19609999999999997</v>
      </c>
      <c r="P22" s="14">
        <v>6.3606815608816092</v>
      </c>
      <c r="Q22" s="182">
        <f t="shared" si="1"/>
        <v>6.2459398815970877</v>
      </c>
      <c r="R22" s="179">
        <f t="shared" si="5"/>
        <v>3.1396395693430397E-2</v>
      </c>
      <c r="S22" s="38">
        <f t="shared" si="2"/>
        <v>3.2094768131485422E-2</v>
      </c>
    </row>
    <row r="23" spans="2:19" x14ac:dyDescent="0.25">
      <c r="B23" s="130">
        <v>1884</v>
      </c>
      <c r="C23" s="149">
        <v>0.187</v>
      </c>
      <c r="D23" s="161">
        <v>6.57</v>
      </c>
      <c r="E23" s="14" t="s">
        <v>124</v>
      </c>
      <c r="F23" s="14">
        <v>5.7454545454545451</v>
      </c>
      <c r="G23" s="14">
        <v>5.8510020075331868</v>
      </c>
      <c r="H23" s="109">
        <v>1.04</v>
      </c>
      <c r="I23" s="21">
        <v>1.0795848694423866</v>
      </c>
      <c r="J23" s="52">
        <f t="shared" si="6"/>
        <v>0.97824030274361407</v>
      </c>
      <c r="K23" s="154">
        <v>2.840867E-2</v>
      </c>
      <c r="L23" s="110">
        <f t="shared" si="0"/>
        <v>3.2547468354430384E-2</v>
      </c>
      <c r="M23" s="23">
        <f t="shared" si="3"/>
        <v>2.8153103750822549E-2</v>
      </c>
      <c r="N23" s="168">
        <f t="shared" si="4"/>
        <v>3.2201459711316022E-2</v>
      </c>
      <c r="O23" s="161">
        <v>0.18659999999999996</v>
      </c>
      <c r="P23" s="14">
        <v>6.1538724570386183</v>
      </c>
      <c r="Q23" s="182">
        <f t="shared" si="1"/>
        <v>6.0428614508964538</v>
      </c>
      <c r="R23" s="179">
        <f t="shared" si="5"/>
        <v>3.0879410609739859E-2</v>
      </c>
      <c r="S23" s="38">
        <f t="shared" si="2"/>
        <v>3.1993297164800621E-2</v>
      </c>
    </row>
    <row r="24" spans="2:19" x14ac:dyDescent="0.25">
      <c r="B24" s="130">
        <v>1885</v>
      </c>
      <c r="C24" s="149">
        <v>0.19900000000000001</v>
      </c>
      <c r="D24" s="161">
        <v>6.92</v>
      </c>
      <c r="E24" s="14" t="s">
        <v>124</v>
      </c>
      <c r="F24" s="14">
        <v>6.045454545454545</v>
      </c>
      <c r="G24" s="14">
        <v>6.1565131883062802</v>
      </c>
      <c r="H24" s="109">
        <v>1.04</v>
      </c>
      <c r="I24" s="21">
        <v>1.0419977753418779</v>
      </c>
      <c r="J24" s="52">
        <f t="shared" si="6"/>
        <v>0.96518375241779486</v>
      </c>
      <c r="K24" s="154">
        <v>2.8710719999999999E-2</v>
      </c>
      <c r="L24" s="110">
        <f t="shared" si="0"/>
        <v>3.2917293233082713E-2</v>
      </c>
      <c r="M24" s="23">
        <f t="shared" si="3"/>
        <v>3.138178945409846E-2</v>
      </c>
      <c r="N24" s="168">
        <f t="shared" si="4"/>
        <v>3.5885473478602783E-2</v>
      </c>
      <c r="O24" s="161">
        <v>0.19859999999999997</v>
      </c>
      <c r="P24" s="14">
        <v>6.4805380744259393</v>
      </c>
      <c r="Q24" s="182">
        <f t="shared" si="1"/>
        <v>6.3636342781566828</v>
      </c>
      <c r="R24" s="179">
        <f t="shared" si="5"/>
        <v>3.1208581656192738E-2</v>
      </c>
      <c r="S24" s="38">
        <f t="shared" si="2"/>
        <v>3.130267788229181E-2</v>
      </c>
    </row>
    <row r="25" spans="2:19" x14ac:dyDescent="0.25">
      <c r="B25" s="130">
        <v>1886</v>
      </c>
      <c r="C25" s="149">
        <v>0.20100000000000001</v>
      </c>
      <c r="D25" s="161">
        <v>6.87</v>
      </c>
      <c r="E25" s="14" t="s">
        <v>124</v>
      </c>
      <c r="F25" s="14">
        <v>6.0090909090909088</v>
      </c>
      <c r="G25" s="14">
        <v>6.1194815300307539</v>
      </c>
      <c r="H25" s="109">
        <v>1.04</v>
      </c>
      <c r="I25" s="21">
        <v>1.0388655175001689</v>
      </c>
      <c r="J25" s="52">
        <f t="shared" si="6"/>
        <v>0.99699398797595196</v>
      </c>
      <c r="K25" s="154">
        <v>2.925792E-2</v>
      </c>
      <c r="L25" s="110">
        <f t="shared" si="0"/>
        <v>3.3449319213313164E-2</v>
      </c>
      <c r="M25" s="23">
        <f t="shared" si="3"/>
        <v>2.9133819385947075E-2</v>
      </c>
      <c r="N25" s="168">
        <f t="shared" si="4"/>
        <v>3.3348365889598372E-2</v>
      </c>
      <c r="O25" s="161">
        <v>0.20109999999999997</v>
      </c>
      <c r="P25" s="14">
        <v>6.4393793610492978</v>
      </c>
      <c r="Q25" s="182">
        <f t="shared" si="1"/>
        <v>6.3232180355113341</v>
      </c>
      <c r="R25" s="179">
        <f t="shared" si="5"/>
        <v>3.1803426494328976E-2</v>
      </c>
      <c r="S25" s="38">
        <f t="shared" si="2"/>
        <v>3.2257298024319397E-2</v>
      </c>
    </row>
    <row r="26" spans="2:19" x14ac:dyDescent="0.25">
      <c r="B26" s="130">
        <v>1887</v>
      </c>
      <c r="C26" s="149">
        <v>0.20100000000000001</v>
      </c>
      <c r="D26" s="161">
        <v>6.89</v>
      </c>
      <c r="E26" s="14" t="s">
        <v>124</v>
      </c>
      <c r="F26" s="14">
        <v>6.0272727272727264</v>
      </c>
      <c r="G26" s="14">
        <v>6.1379973591685166</v>
      </c>
      <c r="H26" s="109">
        <v>1.04</v>
      </c>
      <c r="I26" s="21">
        <v>1.0242483142388599</v>
      </c>
      <c r="J26" s="52">
        <f t="shared" si="6"/>
        <v>0.98592964824120599</v>
      </c>
      <c r="K26" s="154">
        <v>2.9172099999999999E-2</v>
      </c>
      <c r="L26" s="110">
        <f t="shared" si="0"/>
        <v>3.3348416289592765E-2</v>
      </c>
      <c r="M26" s="23">
        <f t="shared" si="3"/>
        <v>2.9675182173078893E-2</v>
      </c>
      <c r="N26" s="168">
        <f t="shared" si="4"/>
        <v>3.3926679528283994E-2</v>
      </c>
      <c r="O26" s="161">
        <v>0.20109999999999997</v>
      </c>
      <c r="P26" s="14">
        <v>6.4591680503254825</v>
      </c>
      <c r="Q26" s="182">
        <f t="shared" si="1"/>
        <v>6.3426497524384633</v>
      </c>
      <c r="R26" s="179">
        <f t="shared" si="5"/>
        <v>3.1705991635859458E-2</v>
      </c>
      <c r="S26" s="38">
        <f t="shared" si="2"/>
        <v>3.3018660079382291E-2</v>
      </c>
    </row>
    <row r="27" spans="2:19" x14ac:dyDescent="0.25">
      <c r="B27" s="130">
        <v>1888</v>
      </c>
      <c r="C27" s="149">
        <v>0.2</v>
      </c>
      <c r="D27" s="161">
        <v>6.81</v>
      </c>
      <c r="E27" s="14" t="s">
        <v>124</v>
      </c>
      <c r="F27" s="14">
        <v>5.9545454545454541</v>
      </c>
      <c r="G27" s="14">
        <v>6.063934042617463</v>
      </c>
      <c r="H27" s="109">
        <v>1.04</v>
      </c>
      <c r="I27" s="21">
        <v>0.98352896229664255</v>
      </c>
      <c r="J27" s="52">
        <f t="shared" si="6"/>
        <v>0.96024464831804313</v>
      </c>
      <c r="K27" s="154">
        <v>2.9313479999999999E-2</v>
      </c>
      <c r="L27" s="110">
        <f t="shared" si="0"/>
        <v>3.3587786259541987E-2</v>
      </c>
      <c r="M27" s="23">
        <f t="shared" si="3"/>
        <v>3.0229354829763428E-2</v>
      </c>
      <c r="N27" s="168">
        <f t="shared" si="4"/>
        <v>3.4556301697553096E-2</v>
      </c>
      <c r="O27" s="161">
        <v>0.1996</v>
      </c>
      <c r="P27" s="14">
        <v>6.3804210526315801</v>
      </c>
      <c r="Q27" s="182">
        <f t="shared" si="1"/>
        <v>6.2653232884825778</v>
      </c>
      <c r="R27" s="179">
        <f t="shared" si="5"/>
        <v>3.1857893170001428E-2</v>
      </c>
      <c r="S27" s="38">
        <f t="shared" si="2"/>
        <v>3.1391354985503508E-2</v>
      </c>
    </row>
    <row r="28" spans="2:19" x14ac:dyDescent="0.25">
      <c r="B28" s="130">
        <v>1889</v>
      </c>
      <c r="C28" s="149">
        <v>0.191</v>
      </c>
      <c r="D28" s="161">
        <v>6.46</v>
      </c>
      <c r="E28" s="14" t="s">
        <v>124</v>
      </c>
      <c r="F28" s="14">
        <v>5.6454545454545446</v>
      </c>
      <c r="G28" s="14">
        <v>5.7491649472754887</v>
      </c>
      <c r="H28" s="109">
        <v>1.04</v>
      </c>
      <c r="I28" s="21">
        <v>0.99814616555795121</v>
      </c>
      <c r="J28" s="52">
        <f t="shared" si="6"/>
        <v>1.0148619957537153</v>
      </c>
      <c r="K28" s="154">
        <v>2.9595110000000001E-2</v>
      </c>
      <c r="L28" s="110">
        <f t="shared" si="0"/>
        <v>3.3832528180354274E-2</v>
      </c>
      <c r="M28" s="23">
        <f t="shared" si="3"/>
        <v>2.7636259746004838E-2</v>
      </c>
      <c r="N28" s="168">
        <f t="shared" si="4"/>
        <v>3.1606598741575918E-2</v>
      </c>
      <c r="O28" s="161">
        <v>0.19109999999999999</v>
      </c>
      <c r="P28" s="14">
        <v>6.0493829444138116</v>
      </c>
      <c r="Q28" s="182">
        <f t="shared" si="1"/>
        <v>5.9402568466783077</v>
      </c>
      <c r="R28" s="179">
        <f t="shared" si="5"/>
        <v>3.2170326120975715E-2</v>
      </c>
      <c r="S28" s="38">
        <f t="shared" si="2"/>
        <v>3.1543417201695165E-2</v>
      </c>
    </row>
    <row r="29" spans="2:19" x14ac:dyDescent="0.25">
      <c r="B29" s="130">
        <v>1890</v>
      </c>
      <c r="C29" s="149">
        <v>0.21199999999999999</v>
      </c>
      <c r="D29" s="161">
        <v>7.25</v>
      </c>
      <c r="E29" s="14" t="s">
        <v>124</v>
      </c>
      <c r="F29" s="14">
        <v>6.3454545454545457</v>
      </c>
      <c r="G29" s="14">
        <v>6.4620243690793737</v>
      </c>
      <c r="H29" s="109">
        <v>1.04</v>
      </c>
      <c r="I29" s="21">
        <v>1.0179837985554419</v>
      </c>
      <c r="J29" s="52">
        <f t="shared" si="6"/>
        <v>1.0198744769874477</v>
      </c>
      <c r="K29" s="154">
        <v>2.9169870000000001E-2</v>
      </c>
      <c r="L29" s="110">
        <f t="shared" si="0"/>
        <v>3.3409742120343838E-2</v>
      </c>
      <c r="M29" s="23">
        <f t="shared" si="3"/>
        <v>3.2177820115900611E-2</v>
      </c>
      <c r="N29" s="168">
        <f t="shared" si="4"/>
        <v>3.6820545852429915E-2</v>
      </c>
      <c r="O29" s="161">
        <v>0.21160000000000001</v>
      </c>
      <c r="P29" s="14">
        <v>6.7961460569337637</v>
      </c>
      <c r="Q29" s="182">
        <f t="shared" si="1"/>
        <v>6.6735489415505231</v>
      </c>
      <c r="R29" s="179">
        <f t="shared" si="5"/>
        <v>3.1707267280613835E-2</v>
      </c>
      <c r="S29" s="38">
        <f t="shared" si="2"/>
        <v>3.1146627977027344E-2</v>
      </c>
    </row>
    <row r="30" spans="2:19" x14ac:dyDescent="0.25">
      <c r="B30" s="130">
        <v>1891</v>
      </c>
      <c r="C30" s="149">
        <v>0.21299999999999999</v>
      </c>
      <c r="D30" s="161">
        <v>7.31</v>
      </c>
      <c r="E30" s="14" t="s">
        <v>124</v>
      </c>
      <c r="F30" s="14">
        <v>6.3909090909090907</v>
      </c>
      <c r="G30" s="14">
        <v>6.5083139419237819</v>
      </c>
      <c r="H30" s="109">
        <v>1.04</v>
      </c>
      <c r="I30" s="21">
        <v>1.0363075069294398</v>
      </c>
      <c r="J30" s="52">
        <f t="shared" si="6"/>
        <v>1.018</v>
      </c>
      <c r="K30" s="154">
        <v>2.9069359999999999E-2</v>
      </c>
      <c r="L30" s="110">
        <f t="shared" si="0"/>
        <v>3.3328591749644379E-2</v>
      </c>
      <c r="M30" s="23">
        <f t="shared" si="3"/>
        <v>2.8859833344624348E-2</v>
      </c>
      <c r="N30" s="168">
        <f t="shared" si="4"/>
        <v>3.2973806722547155E-2</v>
      </c>
      <c r="O30" s="161">
        <v>0.21259999999999998</v>
      </c>
      <c r="P30" s="14">
        <v>6.8518694387903469</v>
      </c>
      <c r="Q30" s="182">
        <f t="shared" si="1"/>
        <v>6.7282671175422237</v>
      </c>
      <c r="R30" s="179">
        <f t="shared" si="5"/>
        <v>3.1598032046869874E-2</v>
      </c>
      <c r="S30" s="38">
        <f t="shared" si="2"/>
        <v>3.1884997020050328E-2</v>
      </c>
    </row>
    <row r="31" spans="2:19" x14ac:dyDescent="0.25">
      <c r="B31" s="130">
        <v>1892</v>
      </c>
      <c r="C31" s="149">
        <v>0.23300000000000001</v>
      </c>
      <c r="D31" s="161">
        <v>7.97</v>
      </c>
      <c r="E31" s="14" t="s">
        <v>124</v>
      </c>
      <c r="F31" s="14">
        <v>6.9727272727272718</v>
      </c>
      <c r="G31" s="14">
        <v>7.1008204743322052</v>
      </c>
      <c r="H31" s="109">
        <v>1.04</v>
      </c>
      <c r="I31" s="21">
        <v>1.0269807393670749</v>
      </c>
      <c r="J31" s="52">
        <f t="shared" si="6"/>
        <v>0.99099999999999999</v>
      </c>
      <c r="K31" s="154">
        <v>2.9239009999999999E-2</v>
      </c>
      <c r="L31" s="110">
        <f t="shared" si="0"/>
        <v>3.3415906127770539E-2</v>
      </c>
      <c r="M31" s="23">
        <f t="shared" si="3"/>
        <v>3.2163617564924266E-2</v>
      </c>
      <c r="N31" s="168">
        <f t="shared" si="4"/>
        <v>3.6789139237490186E-2</v>
      </c>
      <c r="O31" s="161">
        <v>0.2331</v>
      </c>
      <c r="P31" s="14">
        <v>7.4690968404618108</v>
      </c>
      <c r="Q31" s="182">
        <f t="shared" si="1"/>
        <v>7.3343602236369758</v>
      </c>
      <c r="R31" s="179">
        <f t="shared" si="5"/>
        <v>3.1781913199296061E-2</v>
      </c>
      <c r="S31" s="38">
        <f t="shared" si="2"/>
        <v>3.2265901725173671E-2</v>
      </c>
    </row>
    <row r="32" spans="2:19" x14ac:dyDescent="0.25">
      <c r="B32" s="130">
        <v>1893</v>
      </c>
      <c r="C32" s="149">
        <v>0.20899999999999999</v>
      </c>
      <c r="D32" s="161">
        <v>7.23</v>
      </c>
      <c r="E32" s="14" t="s">
        <v>124</v>
      </c>
      <c r="F32" s="14">
        <v>6.3181818181818175</v>
      </c>
      <c r="G32" s="14">
        <v>6.4342506253727283</v>
      </c>
      <c r="H32" s="109">
        <v>1.04</v>
      </c>
      <c r="I32" s="21">
        <v>1.0115760282765687</v>
      </c>
      <c r="J32" s="52">
        <f t="shared" si="6"/>
        <v>0.98499999999999988</v>
      </c>
      <c r="K32" s="154">
        <v>2.8939510000000002E-2</v>
      </c>
      <c r="L32" s="110">
        <f t="shared" si="0"/>
        <v>3.3079136690647486E-2</v>
      </c>
      <c r="M32" s="23">
        <f t="shared" si="3"/>
        <v>2.6622677680897277E-2</v>
      </c>
      <c r="N32" s="168">
        <f t="shared" si="4"/>
        <v>3.0430380081933044E-2</v>
      </c>
      <c r="O32" s="161">
        <v>0.20910000000000001</v>
      </c>
      <c r="P32" s="14">
        <v>6.7704736842105264</v>
      </c>
      <c r="Q32" s="182">
        <f t="shared" si="1"/>
        <v>6.6483396781858168</v>
      </c>
      <c r="R32" s="179">
        <f t="shared" si="5"/>
        <v>3.1451461586129235E-2</v>
      </c>
      <c r="S32" s="38">
        <f t="shared" si="2"/>
        <v>3.0505782333781994E-2</v>
      </c>
    </row>
    <row r="33" spans="2:19" x14ac:dyDescent="0.25">
      <c r="B33" s="130">
        <v>1894</v>
      </c>
      <c r="C33" s="149">
        <v>0.21</v>
      </c>
      <c r="D33" s="161">
        <v>7.25</v>
      </c>
      <c r="E33" s="14" t="s">
        <v>124</v>
      </c>
      <c r="F33" s="14">
        <v>6.3454545454545457</v>
      </c>
      <c r="G33" s="14">
        <v>6.4620243690793737</v>
      </c>
      <c r="H33" s="109">
        <v>1.04</v>
      </c>
      <c r="I33" s="21">
        <v>1.0429348851531421</v>
      </c>
      <c r="J33" s="52">
        <f t="shared" si="6"/>
        <v>1.0309999999999999</v>
      </c>
      <c r="K33" s="154">
        <v>2.889394E-2</v>
      </c>
      <c r="L33" s="110">
        <f t="shared" si="0"/>
        <v>3.3094555873925499E-2</v>
      </c>
      <c r="M33" s="23">
        <f t="shared" si="3"/>
        <v>2.8172301797795316E-2</v>
      </c>
      <c r="N33" s="168">
        <f t="shared" si="4"/>
        <v>3.2238031107606646E-2</v>
      </c>
      <c r="O33" s="161">
        <v>0.20960000000000001</v>
      </c>
      <c r="P33" s="14">
        <v>6.7961862700228846</v>
      </c>
      <c r="Q33" s="182">
        <f t="shared" si="1"/>
        <v>6.6735884292272285</v>
      </c>
      <c r="R33" s="179">
        <f t="shared" si="5"/>
        <v>3.140739082470969E-2</v>
      </c>
      <c r="S33" s="38">
        <f t="shared" si="2"/>
        <v>3.2245781134198861E-2</v>
      </c>
    </row>
    <row r="34" spans="2:19" x14ac:dyDescent="0.25">
      <c r="B34" s="130">
        <v>1895</v>
      </c>
      <c r="C34" s="149">
        <v>0.218</v>
      </c>
      <c r="D34" s="161">
        <v>7.5</v>
      </c>
      <c r="E34" s="14" t="s">
        <v>124</v>
      </c>
      <c r="F34" s="14">
        <v>6.5545454545454538</v>
      </c>
      <c r="G34" s="14">
        <v>6.6749564041636509</v>
      </c>
      <c r="H34" s="109">
        <v>1.04</v>
      </c>
      <c r="I34" s="21">
        <v>1.0158185781391604</v>
      </c>
      <c r="J34" s="52">
        <f t="shared" si="6"/>
        <v>0.97399999999999998</v>
      </c>
      <c r="K34" s="154">
        <v>2.9044850000000001E-2</v>
      </c>
      <c r="L34" s="110">
        <f t="shared" si="0"/>
        <v>3.3259361997226081E-2</v>
      </c>
      <c r="M34" s="23">
        <f t="shared" si="3"/>
        <v>3.0871627841110246E-2</v>
      </c>
      <c r="N34" s="168">
        <f t="shared" si="4"/>
        <v>3.5272382812729833E-2</v>
      </c>
      <c r="O34" s="161">
        <v>0.2177</v>
      </c>
      <c r="P34" s="14">
        <v>7.0233684210526324</v>
      </c>
      <c r="Q34" s="182">
        <f t="shared" si="1"/>
        <v>6.8966723934096814</v>
      </c>
      <c r="R34" s="179">
        <f t="shared" si="5"/>
        <v>3.1565947689211636E-2</v>
      </c>
      <c r="S34" s="38">
        <f t="shared" si="2"/>
        <v>3.2079215131312636E-2</v>
      </c>
    </row>
    <row r="35" spans="2:19" x14ac:dyDescent="0.25">
      <c r="B35" s="130">
        <v>1896</v>
      </c>
      <c r="C35" s="149">
        <v>0.20200000000000001</v>
      </c>
      <c r="D35" s="161">
        <v>7.06</v>
      </c>
      <c r="E35" s="14" t="s">
        <v>124</v>
      </c>
      <c r="F35" s="14">
        <v>6.0727272727272723</v>
      </c>
      <c r="G35" s="14">
        <v>6.1842869320129239</v>
      </c>
      <c r="H35" s="109">
        <v>1.06</v>
      </c>
      <c r="I35" s="21">
        <v>0.99956548088893382</v>
      </c>
      <c r="J35" s="52">
        <f t="shared" si="6"/>
        <v>0.98399999999999999</v>
      </c>
      <c r="K35" s="154">
        <v>2.8641400000000001E-2</v>
      </c>
      <c r="L35" s="110">
        <f t="shared" si="0"/>
        <v>3.3263473053892219E-2</v>
      </c>
      <c r="M35" s="23">
        <f t="shared" si="3"/>
        <v>2.7371273712737128E-2</v>
      </c>
      <c r="N35" s="168">
        <f t="shared" si="4"/>
        <v>3.1319418603339991E-2</v>
      </c>
      <c r="O35" s="161">
        <v>0.20280000000000001</v>
      </c>
      <c r="P35" s="14">
        <v>6.5091853630077381</v>
      </c>
      <c r="Q35" s="182">
        <f t="shared" si="1"/>
        <v>6.3917647922439018</v>
      </c>
      <c r="R35" s="179">
        <f t="shared" si="5"/>
        <v>3.1728326462526907E-2</v>
      </c>
      <c r="S35" s="38">
        <f t="shared" si="2"/>
        <v>3.2608763065289731E-2</v>
      </c>
    </row>
    <row r="36" spans="2:19" x14ac:dyDescent="0.25">
      <c r="B36" s="130">
        <v>1897</v>
      </c>
      <c r="C36" s="149">
        <v>0.20799999999999999</v>
      </c>
      <c r="D36" s="161">
        <v>7</v>
      </c>
      <c r="E36" s="14" t="s">
        <v>124</v>
      </c>
      <c r="F36" s="14">
        <v>6.209090909090909</v>
      </c>
      <c r="G36" s="14">
        <v>6.3231556505461493</v>
      </c>
      <c r="H36" s="109">
        <v>1.03</v>
      </c>
      <c r="I36" s="21">
        <v>0.9725772129049326</v>
      </c>
      <c r="J36" s="52">
        <f t="shared" si="6"/>
        <v>0.97299999999999998</v>
      </c>
      <c r="K36" s="154">
        <v>2.9636800000000001E-2</v>
      </c>
      <c r="L36" s="110">
        <f t="shared" si="0"/>
        <v>3.3499267935578329E-2</v>
      </c>
      <c r="M36" s="23">
        <f t="shared" si="3"/>
        <v>3.0279297403841395E-2</v>
      </c>
      <c r="N36" s="168">
        <f t="shared" si="4"/>
        <v>3.5201949646441959E-2</v>
      </c>
      <c r="O36" s="161">
        <v>0.2072</v>
      </c>
      <c r="P36" s="14">
        <v>6.651343013349809</v>
      </c>
      <c r="Q36" s="182">
        <f t="shared" si="1"/>
        <v>6.5313580306802237</v>
      </c>
      <c r="R36" s="179">
        <f t="shared" si="5"/>
        <v>3.1723877182464097E-2</v>
      </c>
      <c r="S36" s="38">
        <f t="shared" si="2"/>
        <v>3.1285874933396546E-2</v>
      </c>
    </row>
    <row r="37" spans="2:19" x14ac:dyDescent="0.25">
      <c r="B37" s="130">
        <v>1898</v>
      </c>
      <c r="C37" s="149">
        <v>0.21199999999999999</v>
      </c>
      <c r="D37" s="161">
        <v>7.25</v>
      </c>
      <c r="E37" s="14" t="s">
        <v>124</v>
      </c>
      <c r="F37" s="14">
        <v>6.3181818181818175</v>
      </c>
      <c r="G37" s="14">
        <v>6.4342506253727283</v>
      </c>
      <c r="H37" s="109">
        <v>1.04</v>
      </c>
      <c r="I37" s="21">
        <v>0.98619329388560162</v>
      </c>
      <c r="J37" s="52">
        <f t="shared" si="6"/>
        <v>1.014</v>
      </c>
      <c r="K37" s="154">
        <v>2.9194089999999999E-2</v>
      </c>
      <c r="L37" s="110">
        <f t="shared" si="0"/>
        <v>3.3553956834532377E-2</v>
      </c>
      <c r="M37" s="23">
        <f t="shared" si="3"/>
        <v>2.9867568329106788E-2</v>
      </c>
      <c r="N37" s="168">
        <f t="shared" si="4"/>
        <v>3.3672075568685546E-2</v>
      </c>
      <c r="O37" s="161">
        <v>0.21059999999999998</v>
      </c>
      <c r="P37" s="14">
        <v>6.7703385370987545</v>
      </c>
      <c r="Q37" s="182">
        <f t="shared" si="1"/>
        <v>6.6482069690213628</v>
      </c>
      <c r="R37" s="179">
        <f t="shared" si="5"/>
        <v>3.167771415380604E-2</v>
      </c>
      <c r="S37" s="38">
        <f t="shared" si="2"/>
        <v>3.124034926410852E-2</v>
      </c>
    </row>
    <row r="38" spans="2:19" x14ac:dyDescent="0.25">
      <c r="B38" s="130">
        <v>1899</v>
      </c>
      <c r="C38" s="149">
        <v>0.22</v>
      </c>
      <c r="D38" s="161">
        <v>7.41</v>
      </c>
      <c r="E38" s="14" t="s">
        <v>124</v>
      </c>
      <c r="F38" s="14">
        <v>6.4090909090909083</v>
      </c>
      <c r="G38" s="14">
        <v>6.5268297710615446</v>
      </c>
      <c r="H38" s="109">
        <v>1.05</v>
      </c>
      <c r="I38" s="21">
        <v>1</v>
      </c>
      <c r="J38" s="52">
        <f t="shared" si="6"/>
        <v>1.014</v>
      </c>
      <c r="K38" s="154">
        <v>2.9706070000000001E-2</v>
      </c>
      <c r="L38" s="110">
        <f t="shared" si="0"/>
        <v>3.432624113475178E-2</v>
      </c>
      <c r="M38" s="23">
        <f t="shared" si="3"/>
        <v>2.9925865469632048E-2</v>
      </c>
      <c r="N38" s="168">
        <f t="shared" si="4"/>
        <v>3.4339392391412316E-2</v>
      </c>
      <c r="O38" s="161">
        <v>0.21920000000000003</v>
      </c>
      <c r="P38" s="14">
        <v>6.8714362288517732</v>
      </c>
      <c r="Q38" s="182">
        <f t="shared" si="1"/>
        <v>6.7474809381414378</v>
      </c>
      <c r="R38" s="179">
        <f t="shared" si="5"/>
        <v>3.2486197739504494E-2</v>
      </c>
      <c r="S38" s="38">
        <f t="shared" si="2"/>
        <v>3.2486197739504494E-2</v>
      </c>
    </row>
    <row r="39" spans="2:19" x14ac:dyDescent="0.25">
      <c r="B39" s="130">
        <v>1900</v>
      </c>
      <c r="C39" s="149">
        <v>0.247</v>
      </c>
      <c r="D39" s="161">
        <v>7.49</v>
      </c>
      <c r="E39" s="14" t="s">
        <v>124</v>
      </c>
      <c r="F39" s="14">
        <v>7.2818181818181813</v>
      </c>
      <c r="G39" s="14">
        <v>7.4155895696741805</v>
      </c>
      <c r="H39" s="109">
        <v>0.93</v>
      </c>
      <c r="I39" s="21">
        <v>1</v>
      </c>
      <c r="J39" s="52">
        <f t="shared" si="6"/>
        <v>1</v>
      </c>
      <c r="K39" s="154">
        <v>3.302099E-2</v>
      </c>
      <c r="L39" s="110">
        <f t="shared" si="0"/>
        <v>3.3920099875156054E-2</v>
      </c>
      <c r="M39" s="23">
        <f t="shared" si="3"/>
        <v>3.3333333333333333E-2</v>
      </c>
      <c r="N39" s="168">
        <f t="shared" si="4"/>
        <v>3.8539007092198589E-2</v>
      </c>
      <c r="O39" s="161">
        <v>0.24779999999999996</v>
      </c>
      <c r="P39" s="14">
        <v>7.8096315789473669</v>
      </c>
      <c r="Q39" s="182">
        <f t="shared" si="1"/>
        <v>7.6687519839881046</v>
      </c>
      <c r="R39" s="179">
        <f t="shared" si="5"/>
        <v>3.2312950075500099E-2</v>
      </c>
      <c r="S39" s="38">
        <f t="shared" si="2"/>
        <v>3.215218912985085E-2</v>
      </c>
    </row>
    <row r="40" spans="2:19" x14ac:dyDescent="0.25">
      <c r="B40" s="130">
        <v>1901</v>
      </c>
      <c r="C40" s="149">
        <v>0.224</v>
      </c>
      <c r="D40" s="161">
        <v>8.0399999999999991</v>
      </c>
      <c r="E40" s="14" t="s">
        <v>124</v>
      </c>
      <c r="F40" s="14">
        <v>7.08</v>
      </c>
      <c r="G40" s="14">
        <v>6.2096243824119686</v>
      </c>
      <c r="H40" s="109">
        <v>1.1399999999999999</v>
      </c>
      <c r="I40" s="21">
        <v>1.0049999999999999</v>
      </c>
      <c r="J40" s="52">
        <f t="shared" si="6"/>
        <v>1.0049999999999999</v>
      </c>
      <c r="K40" s="154">
        <v>2.7848169999999998E-2</v>
      </c>
      <c r="L40" s="110">
        <f t="shared" si="0"/>
        <v>3.1638418079096044E-2</v>
      </c>
      <c r="M40" s="23">
        <f t="shared" si="3"/>
        <v>2.9757753289626637E-2</v>
      </c>
      <c r="N40" s="168">
        <f t="shared" si="4"/>
        <v>3.0608505537232693E-2</v>
      </c>
      <c r="O40" s="161">
        <v>0.224</v>
      </c>
      <c r="P40" s="14">
        <v>6.3169342129446022</v>
      </c>
      <c r="Q40" s="182">
        <f t="shared" si="1"/>
        <v>7.2023509754185699</v>
      </c>
      <c r="R40" s="179">
        <f t="shared" si="5"/>
        <v>3.1100955891278554E-2</v>
      </c>
      <c r="S40" s="38">
        <f t="shared" si="2"/>
        <v>3.1446871477531398E-2</v>
      </c>
    </row>
    <row r="41" spans="2:19" x14ac:dyDescent="0.25">
      <c r="B41" s="130">
        <v>1902</v>
      </c>
      <c r="C41" s="149">
        <v>0.24099999999999999</v>
      </c>
      <c r="D41" s="161">
        <v>7.76</v>
      </c>
      <c r="E41" s="14" t="s">
        <v>124</v>
      </c>
      <c r="F41" s="14">
        <v>7.06</v>
      </c>
      <c r="G41" s="14">
        <v>6.0937960377306215</v>
      </c>
      <c r="H41" s="109">
        <v>1.1000000000000001</v>
      </c>
      <c r="I41" s="21">
        <v>0.99394499999999986</v>
      </c>
      <c r="J41" s="52">
        <f t="shared" si="6"/>
        <v>0.98899999999999999</v>
      </c>
      <c r="K41" s="154">
        <v>3.102862E-2</v>
      </c>
      <c r="L41" s="110">
        <f t="shared" si="0"/>
        <v>3.4135977337110483E-2</v>
      </c>
      <c r="M41" s="23">
        <f t="shared" si="3"/>
        <v>3.0308518076955972E-2</v>
      </c>
      <c r="N41" s="168">
        <f t="shared" si="4"/>
        <v>3.4418147646712707E-2</v>
      </c>
      <c r="O41" s="161"/>
      <c r="P41" s="14"/>
      <c r="Q41" s="182"/>
      <c r="R41" s="179"/>
      <c r="S41" s="38"/>
    </row>
    <row r="42" spans="2:19" x14ac:dyDescent="0.25">
      <c r="B42" s="130">
        <v>1903</v>
      </c>
      <c r="C42" s="149">
        <v>0.25600000000000001</v>
      </c>
      <c r="D42" s="161">
        <v>7.8</v>
      </c>
      <c r="E42" s="14" t="s">
        <v>124</v>
      </c>
      <c r="F42" s="14">
        <v>7.19</v>
      </c>
      <c r="G42" s="14">
        <v>6.1288428796151422</v>
      </c>
      <c r="H42" s="109">
        <v>1.0900000000000001</v>
      </c>
      <c r="I42" s="21">
        <v>0.98897527499999982</v>
      </c>
      <c r="J42" s="52">
        <f t="shared" si="6"/>
        <v>0.995</v>
      </c>
      <c r="K42" s="154">
        <v>3.279427E-2</v>
      </c>
      <c r="L42" s="110">
        <f t="shared" si="0"/>
        <v>3.5605006954102916E-2</v>
      </c>
      <c r="M42" s="23">
        <f t="shared" si="3"/>
        <v>3.3155468061959285E-2</v>
      </c>
      <c r="N42" s="168">
        <f t="shared" si="4"/>
        <v>3.6442837416544485E-2</v>
      </c>
      <c r="O42" s="161"/>
      <c r="P42" s="14"/>
      <c r="Q42" s="182"/>
      <c r="R42" s="179"/>
      <c r="S42" s="38"/>
    </row>
    <row r="43" spans="2:19" x14ac:dyDescent="0.25">
      <c r="B43" s="130">
        <v>1904</v>
      </c>
      <c r="C43" s="149">
        <v>0.26700000000000002</v>
      </c>
      <c r="D43" s="161">
        <v>7.79</v>
      </c>
      <c r="E43" s="14" t="s">
        <v>124</v>
      </c>
      <c r="F43" s="14">
        <v>7.69</v>
      </c>
      <c r="G43" s="14">
        <v>6.4256839325982344</v>
      </c>
      <c r="H43" s="109">
        <v>1.01</v>
      </c>
      <c r="I43" s="21">
        <v>0.97512962114999979</v>
      </c>
      <c r="J43" s="52">
        <f t="shared" si="6"/>
        <v>0.98599999999999999</v>
      </c>
      <c r="K43" s="154">
        <v>3.4203959999999999E-2</v>
      </c>
      <c r="L43" s="110">
        <f t="shared" si="0"/>
        <v>3.472041612483745E-2</v>
      </c>
      <c r="M43" s="23">
        <f t="shared" si="3"/>
        <v>3.4716804493680767E-2</v>
      </c>
      <c r="N43" s="168">
        <f t="shared" si="4"/>
        <v>3.766218011831849E-2</v>
      </c>
      <c r="O43" s="161">
        <v>0.26400000000000001</v>
      </c>
      <c r="P43" s="14">
        <v>6.2509929025716664</v>
      </c>
      <c r="Q43" s="182">
        <f>P43/G43*F43</f>
        <v>7.4809368037713133</v>
      </c>
      <c r="R43" s="179">
        <f t="shared" ref="R43:R44" si="7">O43/Q43</f>
        <v>3.5289697924852342E-2</v>
      </c>
      <c r="S43" s="38">
        <f>(O43/(J44))/Q43</f>
        <v>3.5325022947800142E-2</v>
      </c>
    </row>
    <row r="44" spans="2:19" x14ac:dyDescent="0.25">
      <c r="B44" s="130">
        <v>1905</v>
      </c>
      <c r="C44" s="149">
        <v>0.28599999999999998</v>
      </c>
      <c r="D44" s="161">
        <v>7.99</v>
      </c>
      <c r="E44" s="14" t="s">
        <v>124</v>
      </c>
      <c r="F44" s="14">
        <v>8.35</v>
      </c>
      <c r="G44" s="14">
        <v>6.8643083347702758</v>
      </c>
      <c r="H44" s="109">
        <v>0.96</v>
      </c>
      <c r="I44" s="21">
        <v>0.97415449152884981</v>
      </c>
      <c r="J44" s="52">
        <f t="shared" si="6"/>
        <v>0.999</v>
      </c>
      <c r="K44" s="154">
        <v>3.5740870000000001E-2</v>
      </c>
      <c r="L44" s="110">
        <f t="shared" si="0"/>
        <v>3.4251497005988021E-2</v>
      </c>
      <c r="M44" s="23">
        <f t="shared" si="3"/>
        <v>3.675048604445267E-2</v>
      </c>
      <c r="N44" s="168">
        <f t="shared" si="4"/>
        <v>3.7228385732937096E-2</v>
      </c>
      <c r="O44" s="161">
        <v>0.27640000000000003</v>
      </c>
      <c r="P44" s="14">
        <v>6.7004209161919706</v>
      </c>
      <c r="Q44" s="182">
        <f>P44/G44*F44</f>
        <v>8.1506412476844758</v>
      </c>
      <c r="R44" s="179">
        <f t="shared" si="7"/>
        <v>3.3911442253518741E-2</v>
      </c>
      <c r="S44" s="38">
        <f>(O44/(J45))/Q44</f>
        <v>3.3476250990640416E-2</v>
      </c>
    </row>
    <row r="45" spans="2:19" x14ac:dyDescent="0.25">
      <c r="B45" s="130">
        <v>1906</v>
      </c>
      <c r="C45" s="149">
        <v>0.26300000000000001</v>
      </c>
      <c r="D45" s="161">
        <v>8.33</v>
      </c>
      <c r="E45" s="14" t="s">
        <v>124</v>
      </c>
      <c r="F45" s="14">
        <v>7.94</v>
      </c>
      <c r="G45" s="14">
        <v>6.4308432206937445</v>
      </c>
      <c r="H45" s="109">
        <v>1.05</v>
      </c>
      <c r="I45" s="21">
        <v>0.98681849991872472</v>
      </c>
      <c r="J45" s="52">
        <f t="shared" si="6"/>
        <v>1.0129999999999999</v>
      </c>
      <c r="K45" s="154">
        <v>3.1624350000000002E-2</v>
      </c>
      <c r="L45" s="110">
        <f t="shared" si="0"/>
        <v>3.3123425692695212E-2</v>
      </c>
      <c r="M45" s="23">
        <f t="shared" si="3"/>
        <v>3.2493726733935684E-2</v>
      </c>
      <c r="N45" s="168">
        <f t="shared" si="4"/>
        <v>3.1092799593310915E-2</v>
      </c>
      <c r="O45" s="161"/>
      <c r="P45" s="14"/>
      <c r="Q45" s="182"/>
      <c r="R45" s="179"/>
      <c r="S45" s="38"/>
    </row>
    <row r="46" spans="2:19" x14ac:dyDescent="0.25">
      <c r="B46" s="130">
        <v>1907</v>
      </c>
      <c r="C46" s="149">
        <v>0.27200000000000002</v>
      </c>
      <c r="D46" s="161">
        <v>8.8800000000000008</v>
      </c>
      <c r="E46" s="14" t="s">
        <v>124</v>
      </c>
      <c r="F46" s="14">
        <v>8.33</v>
      </c>
      <c r="G46" s="14">
        <v>6.6451156652839467</v>
      </c>
      <c r="H46" s="109">
        <v>1.07</v>
      </c>
      <c r="I46" s="21">
        <v>1.0006339589175868</v>
      </c>
      <c r="J46" s="52">
        <f t="shared" si="6"/>
        <v>1.014</v>
      </c>
      <c r="K46" s="154">
        <v>3.061937E-2</v>
      </c>
      <c r="L46" s="110">
        <f t="shared" si="0"/>
        <v>3.2653061224489799E-2</v>
      </c>
      <c r="M46" s="23">
        <f t="shared" si="3"/>
        <v>3.2202230004427811E-2</v>
      </c>
      <c r="N46" s="168">
        <f t="shared" si="4"/>
        <v>3.3783951629330435E-2</v>
      </c>
      <c r="O46" s="161">
        <v>0.2712</v>
      </c>
      <c r="P46" s="14">
        <v>6.4731351421257779</v>
      </c>
      <c r="Q46" s="182">
        <f>P46/G46*F46</f>
        <v>8.1144134203123262</v>
      </c>
      <c r="R46" s="179">
        <f t="shared" ref="R46" si="8">O46/Q46</f>
        <v>3.342200920169057E-2</v>
      </c>
      <c r="S46" s="38">
        <f>(O46/(J47))/Q46</f>
        <v>3.2670585729902807E-2</v>
      </c>
    </row>
    <row r="47" spans="2:19" x14ac:dyDescent="0.25">
      <c r="B47" s="130">
        <v>1908</v>
      </c>
      <c r="C47" s="149">
        <v>0.27300000000000002</v>
      </c>
      <c r="D47" s="161">
        <v>8.52</v>
      </c>
      <c r="E47" s="14" t="s">
        <v>124</v>
      </c>
      <c r="F47" s="14">
        <v>8.48</v>
      </c>
      <c r="G47" s="14">
        <v>6.6414568408364483</v>
      </c>
      <c r="H47" s="109">
        <v>1</v>
      </c>
      <c r="I47" s="21">
        <v>1.0236485399726911</v>
      </c>
      <c r="J47" s="52">
        <f t="shared" si="6"/>
        <v>1.0229999999999999</v>
      </c>
      <c r="K47" s="154">
        <v>3.1986680000000003E-2</v>
      </c>
      <c r="L47" s="110">
        <f t="shared" si="0"/>
        <v>3.2193396226415094E-2</v>
      </c>
      <c r="M47" s="23">
        <f t="shared" si="3"/>
        <v>3.0052046181078439E-2</v>
      </c>
      <c r="N47" s="168">
        <f t="shared" si="4"/>
        <v>3.2036274920525402E-2</v>
      </c>
      <c r="O47" s="161"/>
      <c r="P47" s="14"/>
      <c r="Q47" s="182"/>
      <c r="R47" s="179"/>
      <c r="S47" s="38"/>
    </row>
    <row r="48" spans="2:19" x14ac:dyDescent="0.25">
      <c r="B48" s="130">
        <v>1909</v>
      </c>
      <c r="C48" s="149">
        <v>0.29699999999999999</v>
      </c>
      <c r="D48" s="161">
        <v>9.1199999999999992</v>
      </c>
      <c r="E48" s="14" t="s">
        <v>124</v>
      </c>
      <c r="F48" s="14">
        <v>8.91</v>
      </c>
      <c r="G48" s="14">
        <v>6.9733619218127592</v>
      </c>
      <c r="H48" s="109">
        <v>1.02</v>
      </c>
      <c r="I48" s="21">
        <v>1.0216012428927457</v>
      </c>
      <c r="J48" s="52">
        <f t="shared" si="6"/>
        <v>0.99799999999999989</v>
      </c>
      <c r="K48" s="154">
        <v>3.2599749999999997E-2</v>
      </c>
      <c r="L48" s="110">
        <f t="shared" si="0"/>
        <v>3.3333333333333333E-2</v>
      </c>
      <c r="M48" s="23">
        <f t="shared" si="3"/>
        <v>3.4929012955488448E-2</v>
      </c>
      <c r="N48" s="168">
        <f t="shared" si="4"/>
        <v>3.50937724505615E-2</v>
      </c>
      <c r="O48" s="161"/>
      <c r="P48" s="14"/>
      <c r="Q48" s="182"/>
      <c r="R48" s="179"/>
      <c r="S48" s="38"/>
    </row>
    <row r="49" spans="2:19" x14ac:dyDescent="0.25">
      <c r="B49" s="130">
        <v>1910</v>
      </c>
      <c r="C49" s="149">
        <v>0.27800000000000002</v>
      </c>
      <c r="D49" s="161">
        <v>8.84</v>
      </c>
      <c r="E49" s="14" t="s">
        <v>124</v>
      </c>
      <c r="F49" s="14">
        <v>8.43</v>
      </c>
      <c r="G49" s="14">
        <v>6.5427082297029235</v>
      </c>
      <c r="H49" s="109">
        <v>1.05</v>
      </c>
      <c r="I49" s="21">
        <v>1.0532708814224208</v>
      </c>
      <c r="J49" s="52">
        <f t="shared" si="6"/>
        <v>1.0309999999999999</v>
      </c>
      <c r="K49" s="154">
        <v>3.1488059999999998E-2</v>
      </c>
      <c r="L49" s="110">
        <f t="shared" si="0"/>
        <v>3.2977461447212343E-2</v>
      </c>
      <c r="M49" s="23">
        <f t="shared" si="3"/>
        <v>2.9565912842241401E-2</v>
      </c>
      <c r="N49" s="168">
        <f t="shared" si="4"/>
        <v>3.0262752538859881E-2</v>
      </c>
      <c r="O49" s="161">
        <v>0.27929999999999999</v>
      </c>
      <c r="P49" s="14">
        <v>6.4042380473028508</v>
      </c>
      <c r="Q49" s="182">
        <f>P49/G49*F49</f>
        <v>8.2515870864708241</v>
      </c>
      <c r="R49" s="179">
        <f t="shared" ref="R49:R50" si="9">O49/Q49</f>
        <v>3.3848033968875639E-2</v>
      </c>
      <c r="S49" s="38">
        <f>(O49/(J50))/Q49</f>
        <v>3.0798939007166185E-2</v>
      </c>
    </row>
    <row r="50" spans="2:19" x14ac:dyDescent="0.25">
      <c r="B50" s="130">
        <v>1911</v>
      </c>
      <c r="C50" s="149">
        <v>0.36899999999999999</v>
      </c>
      <c r="D50" s="161">
        <v>10.36</v>
      </c>
      <c r="E50" s="14" t="s">
        <v>124</v>
      </c>
      <c r="F50" s="14">
        <v>8.8800000000000008</v>
      </c>
      <c r="G50" s="14">
        <v>6.9246971686701269</v>
      </c>
      <c r="H50" s="109">
        <v>1.17</v>
      </c>
      <c r="I50" s="21">
        <v>1.1575446986832403</v>
      </c>
      <c r="J50" s="52">
        <f t="shared" si="6"/>
        <v>1.099</v>
      </c>
      <c r="K50" s="154">
        <v>3.5652650000000001E-2</v>
      </c>
      <c r="L50" s="110">
        <f t="shared" si="0"/>
        <v>4.1554054054054053E-2</v>
      </c>
      <c r="M50" s="23">
        <f t="shared" si="3"/>
        <v>3.798187574882967E-2</v>
      </c>
      <c r="N50" s="168">
        <f t="shared" si="4"/>
        <v>3.9829155589520077E-2</v>
      </c>
      <c r="O50" s="161">
        <v>0.36689999999999995</v>
      </c>
      <c r="P50" s="14">
        <v>6.7680781758957647</v>
      </c>
      <c r="Q50" s="182">
        <f>P50/G50*F50</f>
        <v>8.679157042978181</v>
      </c>
      <c r="R50" s="179">
        <f t="shared" si="9"/>
        <v>4.2273690657186364E-2</v>
      </c>
      <c r="S50" s="38">
        <f>(O50/(J51))/Q50</f>
        <v>4.2743873263080247E-2</v>
      </c>
    </row>
    <row r="51" spans="2:19" x14ac:dyDescent="0.25">
      <c r="B51" s="130">
        <v>1912</v>
      </c>
      <c r="C51" s="149">
        <v>0.34599999999999997</v>
      </c>
      <c r="D51" s="161">
        <v>9.4600000000000009</v>
      </c>
      <c r="E51" s="14" t="s">
        <v>124</v>
      </c>
      <c r="F51" s="14">
        <v>8.61</v>
      </c>
      <c r="G51" s="14">
        <v>6.7101193333188123</v>
      </c>
      <c r="H51" s="109">
        <v>1.1000000000000001</v>
      </c>
      <c r="I51" s="21">
        <v>1.1448117069977246</v>
      </c>
      <c r="J51" s="52">
        <f t="shared" si="6"/>
        <v>0.98899999999999999</v>
      </c>
      <c r="K51" s="154">
        <v>3.6617400000000001E-2</v>
      </c>
      <c r="L51" s="110">
        <f t="shared" si="0"/>
        <v>4.0185830429732866E-2</v>
      </c>
      <c r="M51" s="23">
        <f t="shared" si="3"/>
        <v>3.376914398147967E-2</v>
      </c>
      <c r="N51" s="168">
        <f t="shared" si="4"/>
        <v>3.9397334645059616E-2</v>
      </c>
      <c r="O51" s="161"/>
      <c r="P51" s="14"/>
      <c r="Q51" s="182"/>
      <c r="R51" s="179"/>
      <c r="S51" s="38"/>
    </row>
    <row r="52" spans="2:19" x14ac:dyDescent="0.25">
      <c r="B52" s="130">
        <v>1913</v>
      </c>
      <c r="C52" s="149">
        <v>0.35699999999999998</v>
      </c>
      <c r="D52" s="161">
        <v>10.039999999999999</v>
      </c>
      <c r="E52" s="14" t="s">
        <v>124</v>
      </c>
      <c r="F52" s="14">
        <v>8.83</v>
      </c>
      <c r="G52" s="14">
        <v>6.7179564529419382</v>
      </c>
      <c r="H52" s="109">
        <v>1.1399999999999999</v>
      </c>
      <c r="I52" s="21">
        <v>1.1837353050356474</v>
      </c>
      <c r="J52" s="52">
        <f t="shared" si="6"/>
        <v>1.034</v>
      </c>
      <c r="K52" s="154">
        <v>3.5525790000000002E-2</v>
      </c>
      <c r="L52" s="110">
        <f t="shared" si="0"/>
        <v>4.0430351075877689E-2</v>
      </c>
      <c r="M52" s="23">
        <f t="shared" si="3"/>
        <v>3.649694734216348E-2</v>
      </c>
      <c r="N52" s="168">
        <f t="shared" si="4"/>
        <v>4.0100014152946173E-2</v>
      </c>
      <c r="O52" s="161"/>
      <c r="P52" s="14"/>
      <c r="Q52" s="182"/>
      <c r="R52" s="179"/>
      <c r="S52" s="38"/>
    </row>
    <row r="53" spans="2:19" x14ac:dyDescent="0.25">
      <c r="B53" s="130">
        <v>1914</v>
      </c>
      <c r="C53" s="149"/>
      <c r="D53" s="161"/>
      <c r="E53" s="14"/>
      <c r="F53" s="14"/>
      <c r="G53" s="14"/>
      <c r="H53" s="108"/>
      <c r="I53" s="21">
        <v>1.1837353050356474</v>
      </c>
      <c r="J53" s="52">
        <f t="shared" si="6"/>
        <v>1</v>
      </c>
      <c r="K53" s="154"/>
      <c r="L53" s="110"/>
      <c r="M53" s="23"/>
      <c r="N53" s="168"/>
      <c r="O53" s="161"/>
      <c r="P53" s="14"/>
      <c r="Q53" s="182"/>
      <c r="R53" s="179"/>
      <c r="S53" s="38"/>
    </row>
    <row r="54" spans="2:19" x14ac:dyDescent="0.25">
      <c r="B54" s="130">
        <v>1915</v>
      </c>
      <c r="C54" s="149"/>
      <c r="D54" s="161"/>
      <c r="E54" s="14"/>
      <c r="F54" s="14"/>
      <c r="G54" s="14"/>
      <c r="H54" s="108"/>
      <c r="I54" s="21">
        <v>1.4050938070773136</v>
      </c>
      <c r="J54" s="52">
        <f t="shared" si="6"/>
        <v>1.1870000000000001</v>
      </c>
      <c r="K54" s="154"/>
      <c r="L54" s="110"/>
      <c r="M54" s="23"/>
      <c r="N54" s="168"/>
      <c r="O54" s="161"/>
      <c r="P54" s="14"/>
      <c r="Q54" s="182"/>
      <c r="R54" s="179"/>
      <c r="S54" s="38"/>
    </row>
    <row r="55" spans="2:19" x14ac:dyDescent="0.25">
      <c r="B55" s="130">
        <v>1916</v>
      </c>
      <c r="C55" s="149"/>
      <c r="D55" s="161"/>
      <c r="E55" s="14"/>
      <c r="F55" s="14"/>
      <c r="G55" s="14"/>
      <c r="H55" s="108"/>
      <c r="I55" s="21">
        <v>1.5737050639265913</v>
      </c>
      <c r="J55" s="52">
        <f t="shared" si="6"/>
        <v>1.1200000000000001</v>
      </c>
      <c r="K55" s="154"/>
      <c r="L55" s="110"/>
      <c r="M55" s="23"/>
      <c r="N55" s="168"/>
      <c r="O55" s="161"/>
      <c r="P55" s="14"/>
      <c r="Q55" s="182"/>
      <c r="R55" s="179"/>
      <c r="S55" s="38"/>
    </row>
    <row r="56" spans="2:19" x14ac:dyDescent="0.25">
      <c r="B56" s="130">
        <v>1917</v>
      </c>
      <c r="C56" s="149"/>
      <c r="D56" s="161"/>
      <c r="E56" s="14"/>
      <c r="F56" s="14"/>
      <c r="G56" s="14"/>
      <c r="H56" s="108"/>
      <c r="I56" s="21">
        <v>1.8852986665840563</v>
      </c>
      <c r="J56" s="52">
        <f t="shared" si="6"/>
        <v>1.198</v>
      </c>
      <c r="K56" s="154"/>
      <c r="L56" s="110"/>
      <c r="M56" s="23"/>
      <c r="N56" s="168"/>
      <c r="O56" s="161"/>
      <c r="P56" s="14"/>
      <c r="Q56" s="182"/>
      <c r="R56" s="179"/>
      <c r="S56" s="38"/>
    </row>
    <row r="57" spans="2:19" x14ac:dyDescent="0.25">
      <c r="B57" s="130">
        <v>1918</v>
      </c>
      <c r="C57" s="149"/>
      <c r="D57" s="161"/>
      <c r="E57" s="14"/>
      <c r="F57" s="14"/>
      <c r="G57" s="14"/>
      <c r="H57" s="108"/>
      <c r="I57" s="21">
        <v>2.4452323705595207</v>
      </c>
      <c r="J57" s="52">
        <f t="shared" si="6"/>
        <v>1.2969999999999997</v>
      </c>
      <c r="K57" s="154"/>
      <c r="L57" s="110"/>
      <c r="M57" s="23"/>
      <c r="N57" s="168"/>
      <c r="O57" s="161"/>
      <c r="P57" s="14"/>
      <c r="Q57" s="182"/>
      <c r="R57" s="179"/>
      <c r="S57" s="38"/>
    </row>
    <row r="58" spans="2:19" x14ac:dyDescent="0.25">
      <c r="B58" s="130">
        <v>1919</v>
      </c>
      <c r="C58" s="149">
        <v>0.75800000000000001</v>
      </c>
      <c r="D58" s="161">
        <v>12.25</v>
      </c>
      <c r="E58" s="14" t="s">
        <v>123</v>
      </c>
      <c r="F58" s="14"/>
      <c r="G58" s="14"/>
      <c r="H58" s="108"/>
      <c r="I58" s="21">
        <v>3.0565404631994006</v>
      </c>
      <c r="J58" s="52">
        <f t="shared" si="6"/>
        <v>1.25</v>
      </c>
      <c r="K58" s="154">
        <v>6.1912990000000001E-2</v>
      </c>
      <c r="L58" s="110"/>
      <c r="M58" s="23"/>
      <c r="N58" s="168"/>
      <c r="O58" s="161"/>
      <c r="P58" s="14"/>
      <c r="Q58" s="182"/>
      <c r="R58" s="179"/>
      <c r="S58" s="38"/>
    </row>
    <row r="59" spans="2:19" x14ac:dyDescent="0.25">
      <c r="B59" s="130">
        <v>1920</v>
      </c>
      <c r="C59" s="149">
        <v>0.92600000000000005</v>
      </c>
      <c r="D59" s="161">
        <v>16.489999999999998</v>
      </c>
      <c r="E59" s="14" t="s">
        <v>123</v>
      </c>
      <c r="F59" s="14"/>
      <c r="G59" s="14"/>
      <c r="H59" s="108"/>
      <c r="I59" s="21">
        <v>4.1996865964359769</v>
      </c>
      <c r="J59" s="52">
        <f t="shared" si="6"/>
        <v>1.3740000000000001</v>
      </c>
      <c r="K59" s="154">
        <v>5.6144050000000001E-2</v>
      </c>
      <c r="L59" s="110"/>
      <c r="M59" s="23">
        <f t="shared" ref="M59:M78" si="10">(C59/J59)/D58</f>
        <v>5.5015892820010098E-2</v>
      </c>
      <c r="N59" s="168"/>
      <c r="O59" s="161"/>
      <c r="P59" s="14"/>
      <c r="Q59" s="182"/>
      <c r="R59" s="179"/>
      <c r="S59" s="38"/>
    </row>
    <row r="60" spans="2:19" x14ac:dyDescent="0.25">
      <c r="B60" s="130">
        <v>1921</v>
      </c>
      <c r="C60" s="149">
        <v>0.89500000000000002</v>
      </c>
      <c r="D60" s="161">
        <v>14.78</v>
      </c>
      <c r="E60" s="14" t="s">
        <v>123</v>
      </c>
      <c r="F60" s="14">
        <v>13.4</v>
      </c>
      <c r="G60" s="14">
        <v>10.323584464849846</v>
      </c>
      <c r="H60" s="109">
        <v>1.1000000000000001</v>
      </c>
      <c r="I60" s="21">
        <v>3.6789254584779156</v>
      </c>
      <c r="J60" s="52">
        <f t="shared" si="6"/>
        <v>0.876</v>
      </c>
      <c r="K60" s="154">
        <v>6.0576520000000002E-2</v>
      </c>
      <c r="L60" s="110">
        <f>C60/F60</f>
        <v>6.6791044776119399E-2</v>
      </c>
      <c r="M60" s="23">
        <f t="shared" si="10"/>
        <v>6.1958125998598859E-2</v>
      </c>
      <c r="N60" s="168"/>
      <c r="O60" s="161"/>
      <c r="P60" s="14"/>
      <c r="Q60" s="182"/>
      <c r="R60" s="179"/>
      <c r="S60" s="38"/>
    </row>
    <row r="61" spans="2:19" x14ac:dyDescent="0.25">
      <c r="B61" s="130">
        <v>1922</v>
      </c>
      <c r="C61" s="149">
        <v>0.999</v>
      </c>
      <c r="D61" s="161">
        <v>15.33</v>
      </c>
      <c r="E61" s="14" t="s">
        <v>123</v>
      </c>
      <c r="F61" s="14">
        <v>12.96</v>
      </c>
      <c r="G61" s="14">
        <v>9.9846010943622403</v>
      </c>
      <c r="H61" s="109">
        <v>1.18</v>
      </c>
      <c r="I61" s="21">
        <v>3.5354473655972769</v>
      </c>
      <c r="J61" s="52">
        <f t="shared" si="6"/>
        <v>0.96099999999999997</v>
      </c>
      <c r="K61" s="154">
        <v>6.5153520000000006E-2</v>
      </c>
      <c r="L61" s="110">
        <f>C61/F61</f>
        <v>7.7083333333333323E-2</v>
      </c>
      <c r="M61" s="23">
        <f t="shared" si="10"/>
        <v>7.0334380487172957E-2</v>
      </c>
      <c r="N61" s="168">
        <f>(C61/J61)/F60</f>
        <v>7.7577771910478821E-2</v>
      </c>
      <c r="O61" s="161"/>
      <c r="P61" s="14"/>
      <c r="Q61" s="182"/>
      <c r="R61" s="179"/>
      <c r="S61" s="38"/>
    </row>
    <row r="62" spans="2:19" x14ac:dyDescent="0.25">
      <c r="B62" s="130">
        <v>1923</v>
      </c>
      <c r="C62" s="149">
        <v>1.093</v>
      </c>
      <c r="D62" s="161">
        <v>16.11</v>
      </c>
      <c r="E62" s="14" t="s">
        <v>123</v>
      </c>
      <c r="F62" s="14"/>
      <c r="G62" s="14"/>
      <c r="H62" s="108"/>
      <c r="I62" s="21">
        <v>3.9243465758129776</v>
      </c>
      <c r="J62" s="52">
        <f t="shared" si="6"/>
        <v>1.1100000000000001</v>
      </c>
      <c r="K62" s="154">
        <v>6.7796609999999993E-2</v>
      </c>
      <c r="L62" s="110"/>
      <c r="M62" s="23">
        <f t="shared" si="10"/>
        <v>6.4232529985954634E-2</v>
      </c>
      <c r="N62" s="168">
        <f>(C62/J62)/F61</f>
        <v>7.5978756534312075E-2</v>
      </c>
      <c r="O62" s="161"/>
      <c r="P62" s="14"/>
      <c r="Q62" s="182"/>
      <c r="R62" s="179"/>
      <c r="S62" s="38"/>
    </row>
    <row r="63" spans="2:19" x14ac:dyDescent="0.25">
      <c r="B63" s="130">
        <v>1924</v>
      </c>
      <c r="C63" s="149">
        <v>1.5469999999999999</v>
      </c>
      <c r="D63" s="161">
        <v>19.7</v>
      </c>
      <c r="E63" s="14" t="s">
        <v>123</v>
      </c>
      <c r="F63" s="14"/>
      <c r="G63" s="14"/>
      <c r="H63" s="108"/>
      <c r="I63" s="21">
        <v>4.4698307498509813</v>
      </c>
      <c r="J63" s="52">
        <f t="shared" si="6"/>
        <v>1.139</v>
      </c>
      <c r="K63" s="154">
        <v>7.8520759999999995E-2</v>
      </c>
      <c r="L63" s="110"/>
      <c r="M63" s="23">
        <f t="shared" si="10"/>
        <v>8.4308439182115488E-2</v>
      </c>
      <c r="N63" s="168"/>
      <c r="O63" s="161"/>
      <c r="P63" s="14"/>
      <c r="Q63" s="182"/>
      <c r="R63" s="179"/>
      <c r="S63" s="38"/>
    </row>
    <row r="64" spans="2:19" x14ac:dyDescent="0.25">
      <c r="B64" s="130">
        <v>1925</v>
      </c>
      <c r="C64" s="149">
        <v>1.6120000000000001</v>
      </c>
      <c r="D64" s="161">
        <v>22.08</v>
      </c>
      <c r="E64" s="14" t="s">
        <v>123</v>
      </c>
      <c r="F64" s="14">
        <v>15.7</v>
      </c>
      <c r="G64" s="14">
        <v>12.250218889933516</v>
      </c>
      <c r="H64" s="109">
        <v>1.41</v>
      </c>
      <c r="I64" s="21">
        <v>4.7961283945901023</v>
      </c>
      <c r="J64" s="52">
        <f t="shared" si="6"/>
        <v>1.073</v>
      </c>
      <c r="K64" s="154">
        <v>7.2985670000000002E-2</v>
      </c>
      <c r="L64" s="110">
        <f t="shared" ref="L64:L75" si="11">C64/F64</f>
        <v>0.10267515923566881</v>
      </c>
      <c r="M64" s="23">
        <f t="shared" si="10"/>
        <v>7.626040183365583E-2</v>
      </c>
      <c r="N64" s="168"/>
      <c r="O64" s="161"/>
      <c r="P64" s="14"/>
      <c r="Q64" s="182"/>
      <c r="R64" s="179"/>
      <c r="S64" s="38"/>
    </row>
    <row r="65" spans="2:19" x14ac:dyDescent="0.25">
      <c r="B65" s="130">
        <v>1926</v>
      </c>
      <c r="C65" s="149">
        <v>1.8220000000000001</v>
      </c>
      <c r="D65" s="161">
        <v>30.12</v>
      </c>
      <c r="E65" s="14" t="s">
        <v>123</v>
      </c>
      <c r="F65" s="14">
        <v>17.61</v>
      </c>
      <c r="G65" s="14">
        <v>13.819414400512263</v>
      </c>
      <c r="H65" s="109">
        <v>1.71</v>
      </c>
      <c r="I65" s="21">
        <v>6.2397630413617229</v>
      </c>
      <c r="J65" s="52">
        <f t="shared" si="6"/>
        <v>1.3009999999999999</v>
      </c>
      <c r="K65" s="154">
        <v>6.04793E-2</v>
      </c>
      <c r="L65" s="110">
        <f t="shared" si="11"/>
        <v>0.10346394094264623</v>
      </c>
      <c r="M65" s="23">
        <f t="shared" si="10"/>
        <v>6.3426684044603387E-2</v>
      </c>
      <c r="N65" s="168">
        <f t="shared" ref="N65:N78" si="12">(C65/J65)/F64</f>
        <v>8.9201349280563225E-2</v>
      </c>
      <c r="O65" s="161"/>
      <c r="P65" s="14"/>
      <c r="Q65" s="182"/>
      <c r="R65" s="179"/>
      <c r="S65" s="38"/>
    </row>
    <row r="66" spans="2:19" x14ac:dyDescent="0.25">
      <c r="B66" s="130">
        <v>1927</v>
      </c>
      <c r="C66" s="149">
        <v>2.08</v>
      </c>
      <c r="D66" s="161">
        <v>31.66</v>
      </c>
      <c r="E66" s="14" t="s">
        <v>123</v>
      </c>
      <c r="F66" s="14">
        <v>19.399999999999999</v>
      </c>
      <c r="G66" s="14">
        <v>15.179449671034901</v>
      </c>
      <c r="H66" s="109">
        <v>1.63</v>
      </c>
      <c r="I66" s="21">
        <v>6.5143126151816393</v>
      </c>
      <c r="J66" s="52">
        <f t="shared" si="6"/>
        <v>1.044</v>
      </c>
      <c r="K66" s="154">
        <v>6.5694230000000006E-2</v>
      </c>
      <c r="L66" s="110">
        <f t="shared" si="11"/>
        <v>0.10721649484536083</v>
      </c>
      <c r="M66" s="23">
        <f t="shared" si="10"/>
        <v>6.6146652216167251E-2</v>
      </c>
      <c r="N66" s="168">
        <f t="shared" si="12"/>
        <v>0.11313669305797602</v>
      </c>
      <c r="O66" s="161"/>
      <c r="P66" s="14"/>
      <c r="Q66" s="182"/>
      <c r="R66" s="179"/>
      <c r="S66" s="38"/>
    </row>
    <row r="67" spans="2:19" x14ac:dyDescent="0.25">
      <c r="B67" s="130">
        <v>1928</v>
      </c>
      <c r="C67" s="149">
        <v>2.3340000000000001</v>
      </c>
      <c r="D67" s="161">
        <v>31.18</v>
      </c>
      <c r="E67" s="14" t="s">
        <v>123</v>
      </c>
      <c r="F67" s="14">
        <v>21.51</v>
      </c>
      <c r="G67" s="14">
        <v>16.84978756409814</v>
      </c>
      <c r="H67" s="109">
        <v>1.45</v>
      </c>
      <c r="I67" s="21">
        <v>6.5012839899512764</v>
      </c>
      <c r="J67" s="52">
        <f t="shared" si="6"/>
        <v>0.99800000000000011</v>
      </c>
      <c r="K67" s="154">
        <v>7.4846739999999995E-2</v>
      </c>
      <c r="L67" s="110">
        <f t="shared" si="11"/>
        <v>0.10850767085076708</v>
      </c>
      <c r="M67" s="23">
        <f t="shared" si="10"/>
        <v>7.3868520363531864E-2</v>
      </c>
      <c r="N67" s="168">
        <f t="shared" si="12"/>
        <v>0.12055037910873294</v>
      </c>
      <c r="O67" s="161"/>
      <c r="P67" s="14"/>
      <c r="Q67" s="182"/>
      <c r="R67" s="179"/>
      <c r="S67" s="38"/>
    </row>
    <row r="68" spans="2:19" x14ac:dyDescent="0.25">
      <c r="B68" s="130">
        <v>1929</v>
      </c>
      <c r="C68" s="149">
        <v>2.9359999999999999</v>
      </c>
      <c r="D68" s="161">
        <v>38.4</v>
      </c>
      <c r="E68" s="14" t="s">
        <v>123</v>
      </c>
      <c r="F68" s="14">
        <v>25.33</v>
      </c>
      <c r="G68" s="14">
        <v>19.865042918901935</v>
      </c>
      <c r="H68" s="109">
        <v>1.52</v>
      </c>
      <c r="I68" s="21">
        <v>6.9043635973282562</v>
      </c>
      <c r="J68" s="52">
        <f t="shared" si="6"/>
        <v>1.0620000000000001</v>
      </c>
      <c r="K68" s="154">
        <v>7.6456159999999995E-2</v>
      </c>
      <c r="L68" s="110">
        <f t="shared" si="11"/>
        <v>0.11590998815633637</v>
      </c>
      <c r="M68" s="23">
        <f t="shared" si="10"/>
        <v>8.8665654380312847E-2</v>
      </c>
      <c r="N68" s="168">
        <f t="shared" si="12"/>
        <v>0.1285260392179523</v>
      </c>
      <c r="O68" s="161"/>
      <c r="P68" s="14"/>
      <c r="Q68" s="182"/>
      <c r="R68" s="179"/>
      <c r="S68" s="38"/>
    </row>
    <row r="69" spans="2:19" x14ac:dyDescent="0.25">
      <c r="B69" s="130">
        <v>1930</v>
      </c>
      <c r="C69" s="149">
        <v>2.536</v>
      </c>
      <c r="D69" s="161">
        <v>34.71</v>
      </c>
      <c r="E69" s="14" t="s">
        <v>123</v>
      </c>
      <c r="F69" s="14">
        <v>25.74</v>
      </c>
      <c r="G69" s="14">
        <v>19.972600102231098</v>
      </c>
      <c r="H69" s="109">
        <v>1.35</v>
      </c>
      <c r="I69" s="21">
        <v>6.9595985061068824</v>
      </c>
      <c r="J69" s="52">
        <f t="shared" si="6"/>
        <v>1.008</v>
      </c>
      <c r="K69" s="154">
        <v>7.3054960000000002E-2</v>
      </c>
      <c r="L69" s="110">
        <f t="shared" si="11"/>
        <v>9.8523698523698536E-2</v>
      </c>
      <c r="M69" s="23">
        <f t="shared" si="10"/>
        <v>6.5517526455026454E-2</v>
      </c>
      <c r="N69" s="168">
        <f t="shared" si="12"/>
        <v>9.9323845869443983E-2</v>
      </c>
      <c r="O69" s="161"/>
      <c r="P69" s="14"/>
      <c r="Q69" s="182"/>
      <c r="R69" s="179"/>
      <c r="S69" s="38"/>
    </row>
    <row r="70" spans="2:19" x14ac:dyDescent="0.25">
      <c r="B70" s="130">
        <v>1931</v>
      </c>
      <c r="C70" s="149">
        <v>2.355</v>
      </c>
      <c r="D70" s="161">
        <v>36.33</v>
      </c>
      <c r="E70" s="14" t="s">
        <v>123</v>
      </c>
      <c r="F70" s="14">
        <v>25.74</v>
      </c>
      <c r="G70" s="14">
        <v>20.081684936891616</v>
      </c>
      <c r="H70" s="109">
        <v>1.41</v>
      </c>
      <c r="I70" s="21">
        <v>6.6881741643687134</v>
      </c>
      <c r="J70" s="52">
        <f t="shared" si="6"/>
        <v>0.96099999999999997</v>
      </c>
      <c r="K70" s="154">
        <v>6.4827739999999995E-2</v>
      </c>
      <c r="L70" s="110">
        <f t="shared" si="11"/>
        <v>9.1491841491841502E-2</v>
      </c>
      <c r="M70" s="23">
        <f t="shared" si="10"/>
        <v>7.0601334500129051E-2</v>
      </c>
      <c r="N70" s="168">
        <f t="shared" si="12"/>
        <v>9.5204829856234643E-2</v>
      </c>
      <c r="O70" s="161"/>
      <c r="P70" s="14"/>
      <c r="Q70" s="182"/>
      <c r="R70" s="179"/>
      <c r="S70" s="38"/>
    </row>
    <row r="71" spans="2:19" x14ac:dyDescent="0.25">
      <c r="B71" s="130">
        <v>1932</v>
      </c>
      <c r="C71" s="149">
        <v>2.1139999999999999</v>
      </c>
      <c r="D71" s="161">
        <v>32.18</v>
      </c>
      <c r="E71" s="14" t="s">
        <v>123</v>
      </c>
      <c r="F71" s="14">
        <v>24.43</v>
      </c>
      <c r="G71" s="14">
        <v>19.032550189616305</v>
      </c>
      <c r="H71" s="109">
        <v>1.32</v>
      </c>
      <c r="I71" s="21">
        <v>6.092926663739898</v>
      </c>
      <c r="J71" s="52">
        <f t="shared" si="6"/>
        <v>0.91100000000000003</v>
      </c>
      <c r="K71" s="154">
        <v>6.5685110000000005E-2</v>
      </c>
      <c r="L71" s="110">
        <f t="shared" si="11"/>
        <v>8.653295128939828E-2</v>
      </c>
      <c r="M71" s="23">
        <f t="shared" si="10"/>
        <v>6.3873572626578584E-2</v>
      </c>
      <c r="N71" s="168">
        <f t="shared" si="12"/>
        <v>9.015255996595184E-2</v>
      </c>
      <c r="O71" s="161"/>
      <c r="P71" s="14"/>
      <c r="Q71" s="182"/>
      <c r="R71" s="179"/>
      <c r="S71" s="38"/>
    </row>
    <row r="72" spans="2:19" x14ac:dyDescent="0.25">
      <c r="B72" s="130">
        <v>1933</v>
      </c>
      <c r="C72" s="149">
        <v>1.954</v>
      </c>
      <c r="D72" s="161">
        <v>31.38</v>
      </c>
      <c r="E72" s="14" t="s">
        <v>123</v>
      </c>
      <c r="F72" s="14">
        <v>23.27</v>
      </c>
      <c r="G72" s="14">
        <v>18.115744997914366</v>
      </c>
      <c r="H72" s="109">
        <v>1.35</v>
      </c>
      <c r="I72" s="21">
        <v>5.8979530105002214</v>
      </c>
      <c r="J72" s="52">
        <f t="shared" si="6"/>
        <v>0.96799999999999997</v>
      </c>
      <c r="K72" s="154">
        <v>6.2268740000000003E-2</v>
      </c>
      <c r="L72" s="110">
        <f t="shared" si="11"/>
        <v>8.3970777825526435E-2</v>
      </c>
      <c r="M72" s="23">
        <f t="shared" si="10"/>
        <v>6.2728248642707082E-2</v>
      </c>
      <c r="N72" s="168">
        <f t="shared" si="12"/>
        <v>8.2627713521175358E-2</v>
      </c>
      <c r="O72" s="161"/>
      <c r="P72" s="14"/>
      <c r="Q72" s="182"/>
      <c r="R72" s="179"/>
      <c r="S72" s="38"/>
    </row>
    <row r="73" spans="2:19" x14ac:dyDescent="0.25">
      <c r="B73" s="130">
        <v>1934</v>
      </c>
      <c r="C73" s="149">
        <v>1.7969999999999999</v>
      </c>
      <c r="D73" s="161">
        <v>28.5</v>
      </c>
      <c r="E73" s="14" t="s">
        <v>123</v>
      </c>
      <c r="F73" s="14">
        <v>23.53</v>
      </c>
      <c r="G73" s="14">
        <v>18.327222562832251</v>
      </c>
      <c r="H73" s="109">
        <v>1.21</v>
      </c>
      <c r="I73" s="21">
        <v>5.6502389840592118</v>
      </c>
      <c r="J73" s="52">
        <f t="shared" si="6"/>
        <v>0.95799999999999996</v>
      </c>
      <c r="K73" s="154">
        <v>6.3061290000000006E-2</v>
      </c>
      <c r="L73" s="110">
        <f t="shared" si="11"/>
        <v>7.6370590735231614E-2</v>
      </c>
      <c r="M73" s="23">
        <f t="shared" si="10"/>
        <v>5.9776382441111789E-2</v>
      </c>
      <c r="N73" s="168">
        <f t="shared" si="12"/>
        <v>8.0609492092913099E-2</v>
      </c>
      <c r="O73" s="161"/>
      <c r="P73" s="14"/>
      <c r="Q73" s="182"/>
      <c r="R73" s="179"/>
      <c r="S73" s="38"/>
    </row>
    <row r="74" spans="2:19" x14ac:dyDescent="0.25">
      <c r="B74" s="130">
        <v>1935</v>
      </c>
      <c r="C74" s="149">
        <v>1.966</v>
      </c>
      <c r="D74" s="161">
        <v>27.31</v>
      </c>
      <c r="E74" s="14" t="s">
        <v>123</v>
      </c>
      <c r="F74" s="14">
        <v>23.96</v>
      </c>
      <c r="G74" s="14">
        <v>18.671386028223232</v>
      </c>
      <c r="H74" s="109">
        <v>1.1399999999999999</v>
      </c>
      <c r="I74" s="21">
        <v>5.181269148382297</v>
      </c>
      <c r="J74" s="52">
        <f t="shared" si="6"/>
        <v>0.91699999999999993</v>
      </c>
      <c r="K74" s="154">
        <v>7.1978840000000002E-2</v>
      </c>
      <c r="L74" s="110">
        <f t="shared" si="11"/>
        <v>8.205342237061769E-2</v>
      </c>
      <c r="M74" s="23">
        <f t="shared" si="10"/>
        <v>7.5226233522738134E-2</v>
      </c>
      <c r="N74" s="168">
        <f t="shared" si="12"/>
        <v>9.1115497466979889E-2</v>
      </c>
      <c r="O74" s="161"/>
      <c r="P74" s="14"/>
      <c r="Q74" s="182"/>
      <c r="R74" s="179"/>
      <c r="S74" s="38"/>
    </row>
    <row r="75" spans="2:19" x14ac:dyDescent="0.25">
      <c r="B75" s="130">
        <v>1936</v>
      </c>
      <c r="C75" s="149">
        <v>1.7589999999999999</v>
      </c>
      <c r="D75" s="161">
        <v>28.81</v>
      </c>
      <c r="E75" s="14" t="s">
        <v>123</v>
      </c>
      <c r="F75" s="14">
        <v>23.77</v>
      </c>
      <c r="G75" s="14">
        <v>18.521585251424582</v>
      </c>
      <c r="H75" s="109">
        <v>1.21</v>
      </c>
      <c r="I75" s="21">
        <v>5.5595017962142048</v>
      </c>
      <c r="J75" s="52">
        <f t="shared" si="6"/>
        <v>1.073</v>
      </c>
      <c r="K75" s="154">
        <v>6.1049190000000003E-2</v>
      </c>
      <c r="L75" s="110">
        <f t="shared" si="11"/>
        <v>7.4000841396718545E-2</v>
      </c>
      <c r="M75" s="23">
        <f t="shared" si="10"/>
        <v>6.002669293872466E-2</v>
      </c>
      <c r="N75" s="168">
        <f t="shared" si="12"/>
        <v>6.8419406684330983E-2</v>
      </c>
      <c r="O75" s="161"/>
      <c r="P75" s="14"/>
      <c r="Q75" s="182"/>
      <c r="R75" s="179"/>
      <c r="S75" s="38"/>
    </row>
    <row r="76" spans="2:19" x14ac:dyDescent="0.25">
      <c r="B76" s="130">
        <v>1937</v>
      </c>
      <c r="C76" s="149">
        <v>2.0430000000000001</v>
      </c>
      <c r="D76" s="161">
        <v>36.450000000000003</v>
      </c>
      <c r="E76" s="14" t="s">
        <v>123</v>
      </c>
      <c r="F76" s="14">
        <v>23.95</v>
      </c>
      <c r="G76" s="14">
        <v>18.609641727820129</v>
      </c>
      <c r="H76" s="109">
        <v>1.52</v>
      </c>
      <c r="I76" s="21">
        <v>6.9938532596374694</v>
      </c>
      <c r="J76" s="52">
        <f t="shared" si="6"/>
        <v>1.258</v>
      </c>
      <c r="K76" s="154">
        <v>5.6046279999999997E-2</v>
      </c>
      <c r="L76" s="110">
        <f t="shared" ref="L76:L78" si="13">C76/F76</f>
        <v>8.530271398747391E-2</v>
      </c>
      <c r="M76" s="23">
        <f t="shared" si="10"/>
        <v>5.6369536942050574E-2</v>
      </c>
      <c r="N76" s="168">
        <f t="shared" si="12"/>
        <v>6.832168108121485E-2</v>
      </c>
      <c r="O76" s="161">
        <v>1.7043374420000001</v>
      </c>
      <c r="P76" s="14">
        <v>18.42997875</v>
      </c>
      <c r="Q76" s="182">
        <f>P76/G76*F76</f>
        <v>23.718779626081702</v>
      </c>
      <c r="R76" s="179">
        <f t="shared" ref="R76" si="14">O76/Q76</f>
        <v>7.1856034284574766E-2</v>
      </c>
      <c r="S76" s="38">
        <f>(O76/(J77))/Q76</f>
        <v>6.3253551306843972E-2</v>
      </c>
    </row>
    <row r="77" spans="2:19" x14ac:dyDescent="0.25">
      <c r="B77" s="130">
        <v>1938</v>
      </c>
      <c r="C77" s="149">
        <v>2.37</v>
      </c>
      <c r="D77" s="161">
        <v>43.51</v>
      </c>
      <c r="E77" s="14" t="s">
        <v>123</v>
      </c>
      <c r="F77" s="14">
        <v>27.56</v>
      </c>
      <c r="G77" s="14">
        <v>21.551869205980243</v>
      </c>
      <c r="H77" s="109">
        <v>1.58</v>
      </c>
      <c r="I77" s="21">
        <v>7.9450173029481661</v>
      </c>
      <c r="J77" s="52">
        <f t="shared" ref="J77:J140" si="15">I77/I76</f>
        <v>1.1360000000000001</v>
      </c>
      <c r="K77" s="154">
        <v>5.4476410000000003E-2</v>
      </c>
      <c r="L77" s="110">
        <f t="shared" si="13"/>
        <v>8.5994194484760533E-2</v>
      </c>
      <c r="M77" s="23">
        <f t="shared" si="10"/>
        <v>5.7236422651133122E-2</v>
      </c>
      <c r="N77" s="168">
        <f t="shared" si="12"/>
        <v>8.7109294598488624E-2</v>
      </c>
      <c r="O77" s="161"/>
      <c r="P77" s="14"/>
      <c r="Q77" s="182"/>
      <c r="R77" s="179"/>
      <c r="S77" s="38"/>
    </row>
    <row r="78" spans="2:19" x14ac:dyDescent="0.25">
      <c r="B78" s="130">
        <v>1939</v>
      </c>
      <c r="C78" s="149">
        <v>2.3769999999999998</v>
      </c>
      <c r="D78" s="161">
        <v>47.17</v>
      </c>
      <c r="E78" s="14" t="s">
        <v>123</v>
      </c>
      <c r="F78" s="14">
        <v>27.77</v>
      </c>
      <c r="G78" s="14">
        <v>20.871729590533274</v>
      </c>
      <c r="H78" s="109">
        <v>1.7</v>
      </c>
      <c r="I78" s="21">
        <v>8.4693884449427461</v>
      </c>
      <c r="J78" s="52">
        <f t="shared" si="15"/>
        <v>1.0660000000000001</v>
      </c>
      <c r="K78" s="154">
        <v>5.0397079999999997E-2</v>
      </c>
      <c r="L78" s="110">
        <f t="shared" si="13"/>
        <v>8.5595966870723794E-2</v>
      </c>
      <c r="M78" s="23">
        <f t="shared" si="10"/>
        <v>5.1248704768220875E-2</v>
      </c>
      <c r="N78" s="168">
        <f t="shared" si="12"/>
        <v>8.0908241816592535E-2</v>
      </c>
      <c r="O78" s="161"/>
      <c r="P78" s="14"/>
      <c r="Q78" s="182"/>
      <c r="R78" s="179"/>
      <c r="S78" s="38"/>
    </row>
    <row r="79" spans="2:19" x14ac:dyDescent="0.25">
      <c r="B79" s="130">
        <v>1940</v>
      </c>
      <c r="C79" s="149"/>
      <c r="D79" s="161"/>
      <c r="E79" s="14"/>
      <c r="F79" s="14"/>
      <c r="G79" s="14"/>
      <c r="H79" s="108"/>
      <c r="I79" s="21">
        <v>10.044694695702097</v>
      </c>
      <c r="J79" s="52">
        <f t="shared" si="15"/>
        <v>1.1859999999999999</v>
      </c>
      <c r="K79" s="154"/>
      <c r="L79" s="110"/>
      <c r="M79" s="23"/>
      <c r="N79" s="168"/>
      <c r="O79" s="161"/>
      <c r="P79" s="14"/>
      <c r="Q79" s="182"/>
      <c r="R79" s="179"/>
      <c r="S79" s="38"/>
    </row>
    <row r="80" spans="2:19" x14ac:dyDescent="0.25">
      <c r="B80" s="130">
        <v>1941</v>
      </c>
      <c r="C80" s="149"/>
      <c r="D80" s="161"/>
      <c r="E80" s="14"/>
      <c r="F80" s="14"/>
      <c r="G80" s="14"/>
      <c r="H80" s="108"/>
      <c r="I80" s="21">
        <v>11.78242687805856</v>
      </c>
      <c r="J80" s="52">
        <f t="shared" si="15"/>
        <v>1.173</v>
      </c>
      <c r="K80" s="154"/>
      <c r="L80" s="110"/>
      <c r="M80" s="23"/>
      <c r="N80" s="168"/>
      <c r="O80" s="161"/>
      <c r="P80" s="14"/>
      <c r="Q80" s="182"/>
      <c r="R80" s="179"/>
      <c r="S80" s="38"/>
    </row>
    <row r="81" spans="2:19" x14ac:dyDescent="0.25">
      <c r="B81" s="130">
        <v>1942</v>
      </c>
      <c r="C81" s="149"/>
      <c r="D81" s="161"/>
      <c r="E81" s="14"/>
      <c r="F81" s="14"/>
      <c r="G81" s="14"/>
      <c r="H81" s="108"/>
      <c r="I81" s="21">
        <v>14.150694680548332</v>
      </c>
      <c r="J81" s="52">
        <f t="shared" si="15"/>
        <v>1.2010000000000001</v>
      </c>
      <c r="K81" s="154"/>
      <c r="L81" s="110"/>
      <c r="M81" s="23"/>
      <c r="N81" s="168"/>
      <c r="O81" s="161"/>
      <c r="P81" s="14"/>
      <c r="Q81" s="182"/>
      <c r="R81" s="179"/>
      <c r="S81" s="38"/>
    </row>
    <row r="82" spans="2:19" x14ac:dyDescent="0.25">
      <c r="B82" s="130">
        <v>1943</v>
      </c>
      <c r="C82" s="149"/>
      <c r="D82" s="161"/>
      <c r="E82" s="14"/>
      <c r="F82" s="14"/>
      <c r="G82" s="14"/>
      <c r="H82" s="108"/>
      <c r="I82" s="21">
        <v>17.575162793241027</v>
      </c>
      <c r="J82" s="52">
        <f t="shared" si="15"/>
        <v>1.242</v>
      </c>
      <c r="K82" s="154"/>
      <c r="L82" s="110"/>
      <c r="M82" s="23"/>
      <c r="N82" s="168"/>
      <c r="O82" s="161"/>
      <c r="P82" s="14"/>
      <c r="Q82" s="182"/>
      <c r="R82" s="179"/>
      <c r="S82" s="38"/>
    </row>
    <row r="83" spans="2:19" x14ac:dyDescent="0.25">
      <c r="B83" s="130">
        <v>1944</v>
      </c>
      <c r="C83" s="149"/>
      <c r="D83" s="161"/>
      <c r="E83" s="14"/>
      <c r="F83" s="14"/>
      <c r="G83" s="14"/>
      <c r="H83" s="108"/>
      <c r="I83" s="21">
        <v>21.494424096133777</v>
      </c>
      <c r="J83" s="52">
        <f t="shared" si="15"/>
        <v>1.2230000000000001</v>
      </c>
      <c r="K83" s="154"/>
      <c r="L83" s="110"/>
      <c r="M83" s="23"/>
      <c r="N83" s="168"/>
      <c r="O83" s="161"/>
      <c r="P83" s="14"/>
      <c r="Q83" s="182"/>
      <c r="R83" s="179"/>
      <c r="S83" s="38"/>
    </row>
    <row r="84" spans="2:19" x14ac:dyDescent="0.25">
      <c r="B84" s="130">
        <v>1945</v>
      </c>
      <c r="C84" s="149"/>
      <c r="D84" s="161"/>
      <c r="E84" s="14"/>
      <c r="F84" s="14"/>
      <c r="G84" s="14"/>
      <c r="H84" s="108"/>
      <c r="I84" s="21">
        <v>31.854736510470257</v>
      </c>
      <c r="J84" s="52">
        <f t="shared" si="15"/>
        <v>1.482</v>
      </c>
      <c r="K84" s="154"/>
      <c r="L84" s="110"/>
      <c r="M84" s="23"/>
      <c r="N84" s="168"/>
      <c r="O84" s="161"/>
      <c r="P84" s="14"/>
      <c r="Q84" s="182"/>
      <c r="R84" s="179"/>
      <c r="S84" s="38"/>
    </row>
    <row r="85" spans="2:19" x14ac:dyDescent="0.25">
      <c r="B85" s="130">
        <v>1946</v>
      </c>
      <c r="C85" s="149">
        <v>10.7</v>
      </c>
      <c r="D85" s="161">
        <v>133.16999999999999</v>
      </c>
      <c r="E85" s="14" t="s">
        <v>123</v>
      </c>
      <c r="F85" s="14">
        <v>91.61</v>
      </c>
      <c r="G85" s="14">
        <v>71.149535448528638</v>
      </c>
      <c r="H85" s="109">
        <v>1.45</v>
      </c>
      <c r="I85" s="21">
        <v>48.61032791497761</v>
      </c>
      <c r="J85" s="52">
        <f t="shared" si="15"/>
        <v>1.526</v>
      </c>
      <c r="K85" s="154">
        <v>8.0349920000000005E-2</v>
      </c>
      <c r="L85" s="110">
        <f t="shared" ref="L85:L103" si="16">C85/F85</f>
        <v>0.11679947603973365</v>
      </c>
      <c r="M85" s="23"/>
      <c r="N85" s="168"/>
      <c r="O85" s="161"/>
      <c r="P85" s="14"/>
      <c r="Q85" s="182"/>
      <c r="R85" s="179"/>
      <c r="S85" s="38"/>
    </row>
    <row r="86" spans="2:19" x14ac:dyDescent="0.25">
      <c r="B86" s="130">
        <v>1947</v>
      </c>
      <c r="C86" s="149">
        <v>13.391999999999999</v>
      </c>
      <c r="D86" s="161">
        <v>175.5</v>
      </c>
      <c r="E86" s="14" t="s">
        <v>123</v>
      </c>
      <c r="F86" s="14">
        <v>117.63</v>
      </c>
      <c r="G86" s="14">
        <v>92.025560719173413</v>
      </c>
      <c r="H86" s="109">
        <v>1.49</v>
      </c>
      <c r="I86" s="21">
        <v>72.623829904976546</v>
      </c>
      <c r="J86" s="52">
        <f t="shared" si="15"/>
        <v>1.494</v>
      </c>
      <c r="K86" s="154">
        <v>7.6305849999999995E-2</v>
      </c>
      <c r="L86" s="110">
        <f t="shared" si="16"/>
        <v>0.11384850803366488</v>
      </c>
      <c r="M86" s="23">
        <f>(C86/J86)/D85</f>
        <v>6.7311372093465105E-2</v>
      </c>
      <c r="N86" s="168">
        <f>(C86/J86)/F85</f>
        <v>9.7848001546629704E-2</v>
      </c>
      <c r="O86" s="161"/>
      <c r="P86" s="14"/>
      <c r="Q86" s="182"/>
      <c r="R86" s="179"/>
      <c r="S86" s="38"/>
    </row>
    <row r="87" spans="2:19" ht="15.75" thickBot="1" x14ac:dyDescent="0.3">
      <c r="B87" s="132">
        <v>1948</v>
      </c>
      <c r="C87" s="150">
        <v>16.7</v>
      </c>
      <c r="D87" s="162">
        <v>288.57</v>
      </c>
      <c r="E87" s="133" t="s">
        <v>123</v>
      </c>
      <c r="F87" s="133">
        <v>145.69</v>
      </c>
      <c r="G87" s="133">
        <v>112.22903598731655</v>
      </c>
      <c r="H87" s="134">
        <v>1.98</v>
      </c>
      <c r="I87" s="135">
        <v>115.10877039938782</v>
      </c>
      <c r="J87" s="163">
        <f t="shared" si="15"/>
        <v>1.585</v>
      </c>
      <c r="K87" s="155">
        <v>5.7872140000000002E-2</v>
      </c>
      <c r="L87" s="136">
        <f t="shared" si="16"/>
        <v>0.11462694762852632</v>
      </c>
      <c r="M87" s="137">
        <f>(C87/J87)/D86</f>
        <v>6.0035769814949624E-2</v>
      </c>
      <c r="N87" s="169">
        <f>(C87/J87)/F86</f>
        <v>8.9571347466833803E-2</v>
      </c>
      <c r="O87" s="161"/>
      <c r="P87" s="14"/>
      <c r="Q87" s="182"/>
      <c r="R87" s="179"/>
      <c r="S87" s="38"/>
    </row>
    <row r="88" spans="2:19" x14ac:dyDescent="0.25">
      <c r="B88" s="138">
        <v>1949</v>
      </c>
      <c r="C88" s="151">
        <v>3.5000000000000003E-2</v>
      </c>
      <c r="D88" s="164">
        <v>0.54</v>
      </c>
      <c r="E88" s="139" t="s">
        <v>122</v>
      </c>
      <c r="F88" s="139">
        <v>0.28000000000000003</v>
      </c>
      <c r="G88" s="139">
        <v>0.21694374304910774</v>
      </c>
      <c r="H88" s="140">
        <v>1.94</v>
      </c>
      <c r="I88" s="141">
        <v>130.30312809210702</v>
      </c>
      <c r="J88" s="165">
        <f t="shared" si="15"/>
        <v>1.1320000000000001</v>
      </c>
      <c r="K88" s="156">
        <v>6.4622319999999997E-2</v>
      </c>
      <c r="L88" s="142">
        <f t="shared" si="16"/>
        <v>0.125</v>
      </c>
      <c r="M88" s="143">
        <f>(C88/J88)/D87*655.957</f>
        <v>7.0282274689216273E-2</v>
      </c>
      <c r="N88" s="170">
        <f>(C88/J88)/F87*655.957</f>
        <v>0.13920897801542412</v>
      </c>
      <c r="O88" s="161"/>
      <c r="P88" s="14"/>
      <c r="Q88" s="182"/>
      <c r="R88" s="179"/>
      <c r="S88" s="38"/>
    </row>
    <row r="89" spans="2:19" x14ac:dyDescent="0.25">
      <c r="B89" s="130">
        <v>1950</v>
      </c>
      <c r="C89" s="149">
        <v>3.9E-2</v>
      </c>
      <c r="D89" s="161">
        <v>0.63</v>
      </c>
      <c r="E89" s="14" t="s">
        <v>122</v>
      </c>
      <c r="F89" s="14">
        <v>0.35</v>
      </c>
      <c r="G89" s="14">
        <v>0.26777940373772824</v>
      </c>
      <c r="H89" s="109">
        <v>1.79</v>
      </c>
      <c r="I89" s="21">
        <v>143.33344090131774</v>
      </c>
      <c r="J89" s="52">
        <f t="shared" si="15"/>
        <v>1.1000000000000001</v>
      </c>
      <c r="K89" s="154">
        <v>6.3070130000000002E-2</v>
      </c>
      <c r="L89" s="110">
        <f t="shared" si="16"/>
        <v>0.11142857142857143</v>
      </c>
      <c r="M89" s="23">
        <f t="shared" ref="M89:M120" si="17">(C89/J89)/D88</f>
        <v>6.5656565656565649E-2</v>
      </c>
      <c r="N89" s="168">
        <f t="shared" ref="N89:N100" si="18">(C89/J89)/F88</f>
        <v>0.12662337662337661</v>
      </c>
      <c r="O89" s="161">
        <v>3.4251707581442074E-2</v>
      </c>
      <c r="P89" s="14">
        <v>0.26874989461199433</v>
      </c>
      <c r="Q89" s="182">
        <f>P89/G89*F89</f>
        <v>0.35126847622054536</v>
      </c>
      <c r="R89" s="179">
        <f t="shared" ref="R89" si="19">O89/Q89</f>
        <v>9.7508629154461901E-2</v>
      </c>
      <c r="S89" s="38">
        <f>(O89/(J90))/Q89</f>
        <v>8.3842329453535591E-2</v>
      </c>
    </row>
    <row r="90" spans="2:19" x14ac:dyDescent="0.25">
      <c r="B90" s="130">
        <v>1951</v>
      </c>
      <c r="C90" s="149">
        <v>4.2999999999999997E-2</v>
      </c>
      <c r="D90" s="161">
        <v>0.76</v>
      </c>
      <c r="E90" s="14" t="s">
        <v>122</v>
      </c>
      <c r="F90" s="14">
        <v>0.42</v>
      </c>
      <c r="G90" s="14">
        <v>0.3229414708226655</v>
      </c>
      <c r="H90" s="109">
        <v>1.83</v>
      </c>
      <c r="I90" s="21">
        <v>166.69679176823254</v>
      </c>
      <c r="J90" s="52">
        <f t="shared" si="15"/>
        <v>1.163</v>
      </c>
      <c r="K90" s="154">
        <v>5.6920030000000003E-2</v>
      </c>
      <c r="L90" s="110">
        <f t="shared" si="16"/>
        <v>0.10238095238095238</v>
      </c>
      <c r="M90" s="23">
        <f t="shared" si="17"/>
        <v>5.8687848885613285E-2</v>
      </c>
      <c r="N90" s="168">
        <f t="shared" si="18"/>
        <v>0.10563812799410391</v>
      </c>
      <c r="O90" s="161"/>
      <c r="P90" s="14"/>
      <c r="Q90" s="182"/>
      <c r="R90" s="179"/>
      <c r="S90" s="38"/>
    </row>
    <row r="91" spans="2:19" x14ac:dyDescent="0.25">
      <c r="B91" s="130">
        <v>1952</v>
      </c>
      <c r="C91" s="149">
        <v>0.04</v>
      </c>
      <c r="D91" s="161">
        <v>0.82</v>
      </c>
      <c r="E91" s="14" t="s">
        <v>122</v>
      </c>
      <c r="F91" s="14">
        <v>0.43</v>
      </c>
      <c r="G91" s="14">
        <v>0.32773422598221535</v>
      </c>
      <c r="H91" s="109">
        <v>1.46</v>
      </c>
      <c r="I91" s="21">
        <v>186.53370998865222</v>
      </c>
      <c r="J91" s="52">
        <f t="shared" si="15"/>
        <v>1.119</v>
      </c>
      <c r="K91" s="154">
        <v>4.8793339999999998E-2</v>
      </c>
      <c r="L91" s="110">
        <f t="shared" si="16"/>
        <v>9.3023255813953487E-2</v>
      </c>
      <c r="M91" s="23">
        <f t="shared" si="17"/>
        <v>4.7034476271106719E-2</v>
      </c>
      <c r="N91" s="168">
        <f t="shared" si="18"/>
        <v>8.5110004681050261E-2</v>
      </c>
      <c r="O91" s="161"/>
      <c r="P91" s="14"/>
      <c r="Q91" s="182"/>
      <c r="R91" s="179"/>
      <c r="S91" s="38"/>
    </row>
    <row r="92" spans="2:19" x14ac:dyDescent="0.25">
      <c r="B92" s="130">
        <v>1953</v>
      </c>
      <c r="C92" s="149">
        <v>3.5999999999999997E-2</v>
      </c>
      <c r="D92" s="161">
        <v>0.94</v>
      </c>
      <c r="E92" s="14" t="s">
        <v>122</v>
      </c>
      <c r="F92" s="14">
        <v>0.61</v>
      </c>
      <c r="G92" s="14">
        <v>0.46246976963998082</v>
      </c>
      <c r="H92" s="109">
        <v>1.53</v>
      </c>
      <c r="I92" s="21">
        <v>183.36263691884514</v>
      </c>
      <c r="J92" s="52">
        <f t="shared" si="15"/>
        <v>0.9830000000000001</v>
      </c>
      <c r="K92" s="154">
        <v>3.8236319999999997E-2</v>
      </c>
      <c r="L92" s="110">
        <f t="shared" si="16"/>
        <v>5.9016393442622946E-2</v>
      </c>
      <c r="M92" s="23">
        <f t="shared" si="17"/>
        <v>4.466168771555467E-2</v>
      </c>
      <c r="N92" s="168">
        <f t="shared" si="18"/>
        <v>8.5168799829662384E-2</v>
      </c>
      <c r="O92" s="161"/>
      <c r="P92" s="14"/>
      <c r="Q92" s="182"/>
      <c r="R92" s="179"/>
      <c r="S92" s="38"/>
    </row>
    <row r="93" spans="2:19" x14ac:dyDescent="0.25">
      <c r="B93" s="130">
        <v>1954</v>
      </c>
      <c r="C93" s="149">
        <v>3.9E-2</v>
      </c>
      <c r="D93" s="161">
        <v>0.87</v>
      </c>
      <c r="E93" s="14" t="s">
        <v>122</v>
      </c>
      <c r="F93" s="14">
        <v>0.74</v>
      </c>
      <c r="G93" s="14">
        <v>0.5628934361491047</v>
      </c>
      <c r="H93" s="109">
        <v>1.18</v>
      </c>
      <c r="I93" s="21">
        <v>184.09608746652052</v>
      </c>
      <c r="J93" s="52">
        <f t="shared" si="15"/>
        <v>1.004</v>
      </c>
      <c r="K93" s="154">
        <v>4.4396739999999997E-2</v>
      </c>
      <c r="L93" s="110">
        <f t="shared" si="16"/>
        <v>5.2702702702702706E-2</v>
      </c>
      <c r="M93" s="23">
        <f t="shared" si="17"/>
        <v>4.1324065440366195E-2</v>
      </c>
      <c r="N93" s="168">
        <f t="shared" si="18"/>
        <v>6.3679707399908567E-2</v>
      </c>
      <c r="O93" s="161"/>
      <c r="P93" s="14"/>
      <c r="Q93" s="182"/>
      <c r="R93" s="179"/>
      <c r="S93" s="38"/>
    </row>
    <row r="94" spans="2:19" x14ac:dyDescent="0.25">
      <c r="B94" s="130">
        <v>1955</v>
      </c>
      <c r="C94" s="149">
        <v>4.3999999999999997E-2</v>
      </c>
      <c r="D94" s="161">
        <v>1.01</v>
      </c>
      <c r="E94" s="14" t="s">
        <v>122</v>
      </c>
      <c r="F94" s="14">
        <v>0.75</v>
      </c>
      <c r="G94" s="14">
        <v>0.5594015098456363</v>
      </c>
      <c r="H94" s="109">
        <v>1.35</v>
      </c>
      <c r="I94" s="21">
        <v>185.75295225371917</v>
      </c>
      <c r="J94" s="52">
        <f t="shared" si="15"/>
        <v>1.0089999999999999</v>
      </c>
      <c r="K94" s="154">
        <v>4.3864149999999998E-2</v>
      </c>
      <c r="L94" s="110">
        <f t="shared" si="16"/>
        <v>5.8666666666666666E-2</v>
      </c>
      <c r="M94" s="23">
        <f t="shared" si="17"/>
        <v>5.0123600241504619E-2</v>
      </c>
      <c r="N94" s="168">
        <f t="shared" si="18"/>
        <v>5.8929097581228405E-2</v>
      </c>
      <c r="O94" s="161"/>
      <c r="P94" s="14"/>
      <c r="Q94" s="182"/>
      <c r="R94" s="179"/>
      <c r="S94" s="38"/>
    </row>
    <row r="95" spans="2:19" x14ac:dyDescent="0.25">
      <c r="B95" s="130">
        <v>1956</v>
      </c>
      <c r="C95" s="149">
        <v>0.05</v>
      </c>
      <c r="D95" s="161">
        <v>1.35</v>
      </c>
      <c r="E95" s="14" t="s">
        <v>122</v>
      </c>
      <c r="F95" s="14">
        <v>0.94</v>
      </c>
      <c r="G95" s="14">
        <v>0.55205656783876844</v>
      </c>
      <c r="H95" s="109">
        <v>1.43</v>
      </c>
      <c r="I95" s="21">
        <v>193.55457624837538</v>
      </c>
      <c r="J95" s="52">
        <f t="shared" si="15"/>
        <v>1.042</v>
      </c>
      <c r="K95" s="154">
        <v>3.7029189999999997E-2</v>
      </c>
      <c r="L95" s="110">
        <f t="shared" si="16"/>
        <v>5.3191489361702135E-2</v>
      </c>
      <c r="M95" s="23">
        <f t="shared" si="17"/>
        <v>4.7509549419433306E-2</v>
      </c>
      <c r="N95" s="168">
        <f t="shared" si="18"/>
        <v>6.3979526551503518E-2</v>
      </c>
      <c r="O95" s="161"/>
      <c r="P95" s="14"/>
      <c r="Q95" s="182"/>
      <c r="R95" s="179"/>
      <c r="S95" s="38"/>
    </row>
    <row r="96" spans="2:19" x14ac:dyDescent="0.25">
      <c r="B96" s="130">
        <v>1957</v>
      </c>
      <c r="C96" s="149">
        <v>5.6000000000000001E-2</v>
      </c>
      <c r="D96" s="161">
        <v>1.39</v>
      </c>
      <c r="E96" s="14" t="s">
        <v>122</v>
      </c>
      <c r="F96" s="14">
        <v>0.95</v>
      </c>
      <c r="G96" s="14">
        <v>0.57449266454898329</v>
      </c>
      <c r="H96" s="109">
        <v>1.46</v>
      </c>
      <c r="I96" s="21">
        <v>199.36121353582666</v>
      </c>
      <c r="J96" s="52">
        <f t="shared" si="15"/>
        <v>1.03</v>
      </c>
      <c r="K96" s="154">
        <v>4.0248649999999997E-2</v>
      </c>
      <c r="L96" s="110">
        <f t="shared" si="16"/>
        <v>5.8947368421052637E-2</v>
      </c>
      <c r="M96" s="23">
        <f t="shared" si="17"/>
        <v>4.0273282991729588E-2</v>
      </c>
      <c r="N96" s="168">
        <f t="shared" si="18"/>
        <v>5.7839289403015907E-2</v>
      </c>
      <c r="O96" s="161"/>
      <c r="P96" s="14"/>
      <c r="Q96" s="182"/>
      <c r="R96" s="179"/>
      <c r="S96" s="38"/>
    </row>
    <row r="97" spans="2:19" x14ac:dyDescent="0.25">
      <c r="B97" s="130">
        <v>1958</v>
      </c>
      <c r="C97" s="149">
        <v>6.8000000000000005E-2</v>
      </c>
      <c r="D97" s="161">
        <v>1.6</v>
      </c>
      <c r="E97" s="14" t="s">
        <v>122</v>
      </c>
      <c r="F97" s="14">
        <v>1.0900000000000001</v>
      </c>
      <c r="G97" s="14">
        <v>0.68690360528710781</v>
      </c>
      <c r="H97" s="109">
        <v>1.47</v>
      </c>
      <c r="I97" s="21">
        <v>229.46475677973649</v>
      </c>
      <c r="J97" s="52">
        <f t="shared" si="15"/>
        <v>1.151</v>
      </c>
      <c r="K97" s="154">
        <v>4.2416629999999997E-2</v>
      </c>
      <c r="L97" s="110">
        <f t="shared" si="16"/>
        <v>6.2385321100917428E-2</v>
      </c>
      <c r="M97" s="23">
        <f t="shared" si="17"/>
        <v>4.2502922075892721E-2</v>
      </c>
      <c r="N97" s="168">
        <f t="shared" si="18"/>
        <v>6.2188485984727246E-2</v>
      </c>
      <c r="O97" s="161">
        <v>6.2409578676651055E-2</v>
      </c>
      <c r="P97" s="14">
        <v>0.75628036593862091</v>
      </c>
      <c r="Q97" s="182">
        <f>P97/G97*F97</f>
        <v>1.2000892010583375</v>
      </c>
      <c r="R97" s="179">
        <f t="shared" ref="R97" si="20">O97/Q97</f>
        <v>5.2004116545347756E-2</v>
      </c>
      <c r="S97" s="38">
        <f>(O97/(J98))/Q97</f>
        <v>4.9014247450846142E-2</v>
      </c>
    </row>
    <row r="98" spans="2:19" x14ac:dyDescent="0.25">
      <c r="B98" s="130">
        <v>1959</v>
      </c>
      <c r="C98" s="149">
        <v>7.9000000000000001E-2</v>
      </c>
      <c r="D98" s="161">
        <v>1.76</v>
      </c>
      <c r="E98" s="14" t="s">
        <v>122</v>
      </c>
      <c r="F98" s="14">
        <v>1.17</v>
      </c>
      <c r="G98" s="14">
        <v>0.73843482104572866</v>
      </c>
      <c r="H98" s="109">
        <v>1.51</v>
      </c>
      <c r="I98" s="21">
        <v>243.4621069433004</v>
      </c>
      <c r="J98" s="52">
        <f t="shared" si="15"/>
        <v>1.0609999999999999</v>
      </c>
      <c r="K98" s="154">
        <v>4.4968830000000001E-2</v>
      </c>
      <c r="L98" s="110">
        <f t="shared" si="16"/>
        <v>6.7521367521367531E-2</v>
      </c>
      <c r="M98" s="23">
        <f t="shared" si="17"/>
        <v>4.6536286522148917E-2</v>
      </c>
      <c r="N98" s="168">
        <f t="shared" si="18"/>
        <v>6.8310145353613086E-2</v>
      </c>
      <c r="O98" s="161"/>
      <c r="P98" s="14"/>
      <c r="Q98" s="182"/>
      <c r="R98" s="179"/>
      <c r="S98" s="38"/>
    </row>
    <row r="99" spans="2:19" x14ac:dyDescent="0.25">
      <c r="B99" s="130">
        <v>1960</v>
      </c>
      <c r="C99" s="149">
        <v>8.8999999999999996E-2</v>
      </c>
      <c r="D99" s="161">
        <v>2.08</v>
      </c>
      <c r="E99" s="14" t="s">
        <v>122</v>
      </c>
      <c r="F99" s="14">
        <v>1.27</v>
      </c>
      <c r="G99" s="14">
        <v>0.80840801048201205</v>
      </c>
      <c r="H99" s="109">
        <v>1.64</v>
      </c>
      <c r="I99" s="21">
        <v>252.4702049002025</v>
      </c>
      <c r="J99" s="52">
        <f t="shared" si="15"/>
        <v>1.0369999999999999</v>
      </c>
      <c r="K99" s="154">
        <v>4.2716259999999999E-2</v>
      </c>
      <c r="L99" s="110">
        <f t="shared" si="16"/>
        <v>7.0078740157480307E-2</v>
      </c>
      <c r="M99" s="23">
        <f t="shared" si="17"/>
        <v>4.8763916893135792E-2</v>
      </c>
      <c r="N99" s="168">
        <f t="shared" si="18"/>
        <v>7.3354268146939322E-2</v>
      </c>
      <c r="O99" s="161"/>
      <c r="P99" s="14"/>
      <c r="Q99" s="182"/>
      <c r="R99" s="179"/>
      <c r="S99" s="38"/>
    </row>
    <row r="100" spans="2:19" x14ac:dyDescent="0.25">
      <c r="B100" s="130">
        <v>1961</v>
      </c>
      <c r="C100" s="149">
        <v>9.5000000000000001E-2</v>
      </c>
      <c r="D100" s="161">
        <v>2.31</v>
      </c>
      <c r="E100" s="14" t="s">
        <v>122</v>
      </c>
      <c r="F100" s="14"/>
      <c r="G100" s="14"/>
      <c r="H100" s="108"/>
      <c r="I100" s="21">
        <v>260.80172166190914</v>
      </c>
      <c r="J100" s="52">
        <f t="shared" si="15"/>
        <v>1.0329999999999999</v>
      </c>
      <c r="K100" s="154">
        <v>4.1265219999999998E-2</v>
      </c>
      <c r="L100" s="110"/>
      <c r="M100" s="23">
        <f t="shared" si="17"/>
        <v>4.4214014446347462E-2</v>
      </c>
      <c r="N100" s="168">
        <f t="shared" si="18"/>
        <v>7.2413503975120252E-2</v>
      </c>
      <c r="O100" s="161"/>
      <c r="P100" s="14"/>
      <c r="Q100" s="182"/>
      <c r="R100" s="179"/>
      <c r="S100" s="38"/>
    </row>
    <row r="101" spans="2:19" x14ac:dyDescent="0.25">
      <c r="B101" s="130">
        <v>1962</v>
      </c>
      <c r="C101" s="149">
        <v>0.10299999999999999</v>
      </c>
      <c r="D101" s="161">
        <v>2.93</v>
      </c>
      <c r="E101" s="14" t="s">
        <v>122</v>
      </c>
      <c r="F101" s="14">
        <v>1.85</v>
      </c>
      <c r="G101" s="14">
        <v>1.179914657959785</v>
      </c>
      <c r="H101" s="109">
        <v>1.58</v>
      </c>
      <c r="I101" s="21">
        <v>273.05940258001885</v>
      </c>
      <c r="J101" s="52">
        <f t="shared" si="15"/>
        <v>1.0469999999999999</v>
      </c>
      <c r="K101" s="154">
        <v>3.5272619999999998E-2</v>
      </c>
      <c r="L101" s="110">
        <f t="shared" si="16"/>
        <v>5.5675675675675669E-2</v>
      </c>
      <c r="M101" s="23">
        <f t="shared" si="17"/>
        <v>4.2587148604340583E-2</v>
      </c>
      <c r="N101" s="168"/>
      <c r="O101" s="161">
        <v>8.130410987305571E-2</v>
      </c>
      <c r="P101" s="14">
        <v>1.2213920165498653</v>
      </c>
      <c r="Q101" s="182">
        <f>P101/G101*F101</f>
        <v>1.9150327656106325</v>
      </c>
      <c r="R101" s="179">
        <f t="shared" ref="R101" si="21">O101/Q101</f>
        <v>4.245572782517424E-2</v>
      </c>
      <c r="S101" s="38">
        <f>(O101/(J102))/Q101</f>
        <v>4.0511190672876188E-2</v>
      </c>
    </row>
    <row r="102" spans="2:19" x14ac:dyDescent="0.25">
      <c r="B102" s="130">
        <v>1963</v>
      </c>
      <c r="C102" s="149">
        <v>0.10100000000000001</v>
      </c>
      <c r="D102" s="161">
        <v>3.45</v>
      </c>
      <c r="E102" s="14" t="s">
        <v>122</v>
      </c>
      <c r="F102" s="14"/>
      <c r="G102" s="14"/>
      <c r="H102" s="108"/>
      <c r="I102" s="21">
        <v>286.1662539038598</v>
      </c>
      <c r="J102" s="52">
        <f t="shared" si="15"/>
        <v>1.048</v>
      </c>
      <c r="K102" s="154">
        <v>2.9370130000000001E-2</v>
      </c>
      <c r="L102" s="110"/>
      <c r="M102" s="23">
        <f t="shared" si="17"/>
        <v>3.2892165802568846E-2</v>
      </c>
      <c r="N102" s="168">
        <f>(C102/J102)/F101</f>
        <v>5.2094078811636066E-2</v>
      </c>
      <c r="O102" s="161"/>
      <c r="P102" s="14"/>
      <c r="Q102" s="182"/>
      <c r="R102" s="179"/>
      <c r="S102" s="38"/>
    </row>
    <row r="103" spans="2:19" x14ac:dyDescent="0.25">
      <c r="B103" s="130">
        <v>1964</v>
      </c>
      <c r="C103" s="149">
        <v>0.127</v>
      </c>
      <c r="D103" s="161">
        <v>3.63</v>
      </c>
      <c r="E103" s="14" t="s">
        <v>122</v>
      </c>
      <c r="F103" s="14">
        <v>2.48</v>
      </c>
      <c r="G103" s="14">
        <v>1.6300426482175179</v>
      </c>
      <c r="H103" s="109">
        <v>1.46</v>
      </c>
      <c r="I103" s="21">
        <v>295.89590653659104</v>
      </c>
      <c r="J103" s="52">
        <f t="shared" si="15"/>
        <v>1.034</v>
      </c>
      <c r="K103" s="154">
        <v>3.4950929999999998E-2</v>
      </c>
      <c r="L103" s="110">
        <f t="shared" si="16"/>
        <v>5.1209677419354838E-2</v>
      </c>
      <c r="M103" s="23">
        <f t="shared" si="17"/>
        <v>3.5601154935104976E-2</v>
      </c>
      <c r="N103" s="168"/>
      <c r="O103" s="161">
        <v>0.10374155623005778</v>
      </c>
      <c r="P103" s="14">
        <v>1.6244674574705356</v>
      </c>
      <c r="Q103" s="182">
        <f>P103/G103*F103</f>
        <v>2.4715177231297383</v>
      </c>
      <c r="R103" s="179">
        <f t="shared" ref="R103" si="22">O103/Q103</f>
        <v>4.1974838075887845E-2</v>
      </c>
      <c r="S103" s="38">
        <f>(O103/(J104))/Q103</f>
        <v>4.0951061537451559E-2</v>
      </c>
    </row>
    <row r="104" spans="2:19" x14ac:dyDescent="0.25">
      <c r="B104" s="130">
        <v>1965</v>
      </c>
      <c r="C104" s="149">
        <v>0.14399999999999999</v>
      </c>
      <c r="D104" s="161">
        <v>4.1900000000000004</v>
      </c>
      <c r="E104" s="14" t="s">
        <v>122</v>
      </c>
      <c r="F104" s="14"/>
      <c r="G104" s="14"/>
      <c r="H104" s="108"/>
      <c r="I104" s="21">
        <v>303.29330420000576</v>
      </c>
      <c r="J104" s="52">
        <f t="shared" si="15"/>
        <v>1.0249999999999999</v>
      </c>
      <c r="K104" s="154">
        <v>3.4383280000000002E-2</v>
      </c>
      <c r="L104" s="110"/>
      <c r="M104" s="23">
        <f t="shared" si="17"/>
        <v>3.8701874622052011E-2</v>
      </c>
      <c r="N104" s="168">
        <f>(C104/J104)/F103</f>
        <v>5.6648308418568064E-2</v>
      </c>
      <c r="O104" s="161"/>
      <c r="P104" s="14"/>
      <c r="Q104" s="182"/>
      <c r="R104" s="179"/>
      <c r="S104" s="38"/>
    </row>
    <row r="105" spans="2:19" x14ac:dyDescent="0.25">
      <c r="B105" s="130">
        <v>1966</v>
      </c>
      <c r="C105" s="149">
        <v>0.151</v>
      </c>
      <c r="D105" s="161">
        <v>4.4800000000000004</v>
      </c>
      <c r="E105" s="14" t="s">
        <v>122</v>
      </c>
      <c r="F105" s="14"/>
      <c r="G105" s="14"/>
      <c r="H105" s="108"/>
      <c r="I105" s="21">
        <v>311.4822234134059</v>
      </c>
      <c r="J105" s="52">
        <f t="shared" si="15"/>
        <v>1.0269999999999999</v>
      </c>
      <c r="K105" s="154">
        <v>3.3761619999999999E-2</v>
      </c>
      <c r="L105" s="110"/>
      <c r="M105" s="23">
        <f t="shared" si="17"/>
        <v>3.5090736278011583E-2</v>
      </c>
      <c r="N105" s="168"/>
      <c r="O105" s="161"/>
      <c r="P105" s="14"/>
      <c r="Q105" s="182"/>
      <c r="R105" s="179"/>
      <c r="S105" s="38"/>
    </row>
    <row r="106" spans="2:19" x14ac:dyDescent="0.25">
      <c r="B106" s="130">
        <v>1967</v>
      </c>
      <c r="C106" s="149">
        <v>0.16400000000000001</v>
      </c>
      <c r="D106" s="161">
        <v>5.07</v>
      </c>
      <c r="E106" s="14" t="s">
        <v>122</v>
      </c>
      <c r="F106" s="14"/>
      <c r="G106" s="14"/>
      <c r="H106" s="108"/>
      <c r="I106" s="21">
        <v>319.58076122215448</v>
      </c>
      <c r="J106" s="52">
        <f t="shared" si="15"/>
        <v>1.026</v>
      </c>
      <c r="K106" s="154">
        <v>3.2336910000000003E-2</v>
      </c>
      <c r="L106" s="110"/>
      <c r="M106" s="23">
        <f t="shared" si="17"/>
        <v>3.5679476468950151E-2</v>
      </c>
      <c r="N106" s="168"/>
      <c r="O106" s="161"/>
      <c r="P106" s="14"/>
      <c r="Q106" s="182"/>
      <c r="R106" s="179"/>
      <c r="S106" s="38"/>
    </row>
    <row r="107" spans="2:19" x14ac:dyDescent="0.25">
      <c r="B107" s="130">
        <v>1968</v>
      </c>
      <c r="C107" s="149">
        <v>0.221</v>
      </c>
      <c r="D107" s="161">
        <v>5.8</v>
      </c>
      <c r="E107" s="14" t="s">
        <v>122</v>
      </c>
      <c r="F107" s="14"/>
      <c r="G107" s="14"/>
      <c r="H107" s="108"/>
      <c r="I107" s="21">
        <v>334.28147623837361</v>
      </c>
      <c r="J107" s="52">
        <f t="shared" si="15"/>
        <v>1.046</v>
      </c>
      <c r="K107" s="154">
        <v>3.8175569999999999E-2</v>
      </c>
      <c r="L107" s="110"/>
      <c r="M107" s="23">
        <f t="shared" si="17"/>
        <v>4.1672795018875317E-2</v>
      </c>
      <c r="N107" s="168"/>
      <c r="O107" s="161"/>
      <c r="P107" s="14"/>
      <c r="Q107" s="182"/>
      <c r="R107" s="179"/>
      <c r="S107" s="38"/>
    </row>
    <row r="108" spans="2:19" x14ac:dyDescent="0.25">
      <c r="B108" s="130">
        <v>1969</v>
      </c>
      <c r="C108" s="149">
        <v>0.219</v>
      </c>
      <c r="D108" s="161">
        <v>6.85</v>
      </c>
      <c r="E108" s="14" t="s">
        <v>122</v>
      </c>
      <c r="F108" s="14"/>
      <c r="G108" s="14"/>
      <c r="H108" s="108"/>
      <c r="I108" s="21">
        <v>356.00977219386789</v>
      </c>
      <c r="J108" s="52">
        <f t="shared" si="15"/>
        <v>1.0649999999999999</v>
      </c>
      <c r="K108" s="154">
        <v>3.2021830000000001E-2</v>
      </c>
      <c r="L108" s="110"/>
      <c r="M108" s="23">
        <f t="shared" si="17"/>
        <v>3.5454103933948523E-2</v>
      </c>
      <c r="N108" s="168"/>
      <c r="O108" s="161"/>
      <c r="P108" s="14"/>
      <c r="Q108" s="182"/>
      <c r="R108" s="179"/>
      <c r="S108" s="38"/>
    </row>
    <row r="109" spans="2:19" x14ac:dyDescent="0.25">
      <c r="B109" s="130">
        <v>1970</v>
      </c>
      <c r="C109" s="149">
        <v>0.3</v>
      </c>
      <c r="D109" s="161">
        <v>7.25</v>
      </c>
      <c r="E109" s="14" t="s">
        <v>124</v>
      </c>
      <c r="F109" s="14"/>
      <c r="G109" s="14"/>
      <c r="H109" s="108"/>
      <c r="I109" s="21">
        <v>374.52228034794905</v>
      </c>
      <c r="J109" s="52">
        <f t="shared" si="15"/>
        <v>1.052</v>
      </c>
      <c r="K109" s="154">
        <v>4.1342530000000002E-2</v>
      </c>
      <c r="L109" s="110"/>
      <c r="M109" s="23">
        <f t="shared" si="17"/>
        <v>4.1630817906802474E-2</v>
      </c>
      <c r="N109" s="168"/>
      <c r="O109" s="161"/>
      <c r="P109" s="14"/>
      <c r="Q109" s="182"/>
      <c r="R109" s="179"/>
      <c r="S109" s="38"/>
    </row>
    <row r="110" spans="2:19" x14ac:dyDescent="0.25">
      <c r="B110" s="130">
        <v>1971</v>
      </c>
      <c r="C110" s="149">
        <v>0.24099999999999999</v>
      </c>
      <c r="D110" s="161">
        <v>7.98</v>
      </c>
      <c r="E110" s="14" t="s">
        <v>124</v>
      </c>
      <c r="F110" s="14"/>
      <c r="G110" s="14"/>
      <c r="H110" s="108"/>
      <c r="I110" s="21">
        <v>395.12100576708622</v>
      </c>
      <c r="J110" s="52">
        <f t="shared" si="15"/>
        <v>1.0549999999999999</v>
      </c>
      <c r="K110" s="154">
        <v>3.018469E-2</v>
      </c>
      <c r="L110" s="110"/>
      <c r="M110" s="23">
        <f t="shared" si="17"/>
        <v>3.1508416407909787E-2</v>
      </c>
      <c r="N110" s="168"/>
      <c r="O110" s="161"/>
      <c r="P110" s="14"/>
      <c r="Q110" s="182"/>
      <c r="R110" s="179"/>
      <c r="S110" s="38"/>
    </row>
    <row r="111" spans="2:19" x14ac:dyDescent="0.25">
      <c r="B111" s="130">
        <v>1972</v>
      </c>
      <c r="C111" s="149">
        <v>0.29199999999999998</v>
      </c>
      <c r="D111" s="161">
        <v>8.6999999999999993</v>
      </c>
      <c r="E111" s="14" t="s">
        <v>124</v>
      </c>
      <c r="F111" s="14"/>
      <c r="G111" s="14"/>
      <c r="H111" s="108"/>
      <c r="I111" s="21">
        <v>419.61850812464559</v>
      </c>
      <c r="J111" s="52">
        <f t="shared" si="15"/>
        <v>1.0620000000000001</v>
      </c>
      <c r="K111" s="154">
        <v>3.3594199999999998E-2</v>
      </c>
      <c r="L111" s="110"/>
      <c r="M111" s="23">
        <f t="shared" si="17"/>
        <v>3.4455253010114734E-2</v>
      </c>
      <c r="N111" s="168"/>
      <c r="O111" s="161"/>
      <c r="P111" s="14"/>
      <c r="Q111" s="182"/>
      <c r="R111" s="179"/>
      <c r="S111" s="38"/>
    </row>
    <row r="112" spans="2:19" x14ac:dyDescent="0.25">
      <c r="B112" s="130">
        <v>1973</v>
      </c>
      <c r="C112" s="149">
        <v>0.35299999999999998</v>
      </c>
      <c r="D112" s="161">
        <v>10.09</v>
      </c>
      <c r="E112" s="14" t="s">
        <v>124</v>
      </c>
      <c r="F112" s="14"/>
      <c r="G112" s="14"/>
      <c r="H112" s="108"/>
      <c r="I112" s="21">
        <v>450.25065921774467</v>
      </c>
      <c r="J112" s="52">
        <f t="shared" si="15"/>
        <v>1.073</v>
      </c>
      <c r="K112" s="154">
        <v>3.5020059999999999E-2</v>
      </c>
      <c r="L112" s="110"/>
      <c r="M112" s="23">
        <f t="shared" si="17"/>
        <v>3.7814270870156722E-2</v>
      </c>
      <c r="N112" s="168"/>
      <c r="O112" s="161"/>
      <c r="P112" s="14"/>
      <c r="Q112" s="182"/>
      <c r="R112" s="179"/>
      <c r="S112" s="38"/>
    </row>
    <row r="113" spans="2:19" x14ac:dyDescent="0.25">
      <c r="B113" s="130">
        <v>1974</v>
      </c>
      <c r="C113" s="149">
        <v>0.432</v>
      </c>
      <c r="D113" s="161">
        <v>11.25</v>
      </c>
      <c r="E113" s="14" t="s">
        <v>124</v>
      </c>
      <c r="F113" s="14"/>
      <c r="G113" s="14"/>
      <c r="H113" s="108"/>
      <c r="I113" s="21">
        <v>511.93499953057568</v>
      </c>
      <c r="J113" s="52">
        <f t="shared" si="15"/>
        <v>1.137</v>
      </c>
      <c r="K113" s="154">
        <v>3.8394709999999999E-2</v>
      </c>
      <c r="L113" s="110"/>
      <c r="M113" s="23">
        <f t="shared" si="17"/>
        <v>3.7655820570014979E-2</v>
      </c>
      <c r="N113" s="168"/>
      <c r="O113" s="161"/>
      <c r="P113" s="14"/>
      <c r="Q113" s="182"/>
      <c r="R113" s="179"/>
      <c r="S113" s="38"/>
    </row>
    <row r="114" spans="2:19" x14ac:dyDescent="0.25">
      <c r="B114" s="130">
        <v>1975</v>
      </c>
      <c r="C114" s="149">
        <v>0.60599999999999998</v>
      </c>
      <c r="D114" s="161">
        <v>13.38</v>
      </c>
      <c r="E114" s="14" t="s">
        <v>124</v>
      </c>
      <c r="F114" s="14"/>
      <c r="G114" s="14"/>
      <c r="H114" s="108"/>
      <c r="I114" s="21">
        <v>572.34332947518362</v>
      </c>
      <c r="J114" s="52">
        <f t="shared" si="15"/>
        <v>1.1180000000000001</v>
      </c>
      <c r="K114" s="154">
        <v>4.5298249999999998E-2</v>
      </c>
      <c r="L114" s="110"/>
      <c r="M114" s="23">
        <f t="shared" si="17"/>
        <v>4.8181276088252824E-2</v>
      </c>
      <c r="N114" s="168"/>
      <c r="O114" s="161"/>
      <c r="P114" s="14"/>
      <c r="Q114" s="182"/>
      <c r="R114" s="179"/>
      <c r="S114" s="38"/>
    </row>
    <row r="115" spans="2:19" x14ac:dyDescent="0.25">
      <c r="B115" s="130">
        <v>1976</v>
      </c>
      <c r="C115" s="149">
        <v>0.47</v>
      </c>
      <c r="D115" s="161">
        <v>15.25</v>
      </c>
      <c r="E115" s="14" t="s">
        <v>124</v>
      </c>
      <c r="F115" s="14"/>
      <c r="G115" s="14"/>
      <c r="H115" s="108"/>
      <c r="I115" s="21">
        <v>627.28828910480127</v>
      </c>
      <c r="J115" s="52">
        <f t="shared" si="15"/>
        <v>1.0960000000000001</v>
      </c>
      <c r="K115" s="154">
        <v>3.0845529999999999E-2</v>
      </c>
      <c r="L115" s="110"/>
      <c r="M115" s="23">
        <f t="shared" si="17"/>
        <v>3.2050232943820707E-2</v>
      </c>
      <c r="N115" s="168"/>
      <c r="O115" s="161"/>
      <c r="P115" s="14"/>
      <c r="Q115" s="182"/>
      <c r="R115" s="179"/>
      <c r="S115" s="38"/>
    </row>
    <row r="116" spans="2:19" x14ac:dyDescent="0.25">
      <c r="B116" s="130">
        <v>1977</v>
      </c>
      <c r="C116" s="149">
        <v>0.57399999999999995</v>
      </c>
      <c r="D116" s="161">
        <v>16.55</v>
      </c>
      <c r="E116" s="14" t="s">
        <v>124</v>
      </c>
      <c r="F116" s="14">
        <v>12.65</v>
      </c>
      <c r="G116" s="14">
        <v>8.1300540557075909</v>
      </c>
      <c r="H116" s="109">
        <v>1.31</v>
      </c>
      <c r="I116" s="21">
        <v>686.25338828065264</v>
      </c>
      <c r="J116" s="52">
        <f t="shared" si="15"/>
        <v>1.0940000000000001</v>
      </c>
      <c r="K116" s="154">
        <v>3.4704859999999997E-2</v>
      </c>
      <c r="L116" s="110">
        <f t="shared" ref="L116" si="23">C116/F116</f>
        <v>4.5375494071146237E-2</v>
      </c>
      <c r="M116" s="23">
        <f t="shared" si="17"/>
        <v>3.440525069679623E-2</v>
      </c>
      <c r="N116" s="168"/>
      <c r="O116" s="161"/>
      <c r="P116" s="14"/>
      <c r="Q116" s="182"/>
      <c r="R116" s="179"/>
      <c r="S116" s="38"/>
    </row>
    <row r="117" spans="2:19" x14ac:dyDescent="0.25">
      <c r="B117" s="130">
        <v>1978</v>
      </c>
      <c r="C117" s="149">
        <v>0.71</v>
      </c>
      <c r="D117" s="161">
        <v>18.86</v>
      </c>
      <c r="E117" s="14" t="s">
        <v>124</v>
      </c>
      <c r="F117" s="14"/>
      <c r="G117" s="14"/>
      <c r="H117" s="108"/>
      <c r="I117" s="21">
        <v>748.70244661419201</v>
      </c>
      <c r="J117" s="52">
        <f t="shared" si="15"/>
        <v>1.091</v>
      </c>
      <c r="K117" s="154">
        <v>3.7652579999999998E-2</v>
      </c>
      <c r="L117" s="110"/>
      <c r="M117" s="23">
        <f t="shared" si="17"/>
        <v>3.9322000105227885E-2</v>
      </c>
      <c r="N117" s="168">
        <f>(C117/J117)/F116</f>
        <v>5.1444988279962175E-2</v>
      </c>
      <c r="O117" s="161"/>
      <c r="P117" s="14"/>
      <c r="Q117" s="182"/>
      <c r="R117" s="179"/>
      <c r="S117" s="38"/>
    </row>
    <row r="118" spans="2:19" x14ac:dyDescent="0.25">
      <c r="B118" s="130">
        <v>1979</v>
      </c>
      <c r="C118" s="149">
        <v>0.89900000000000002</v>
      </c>
      <c r="D118" s="161">
        <v>21.17</v>
      </c>
      <c r="E118" s="14" t="s">
        <v>124</v>
      </c>
      <c r="F118" s="14"/>
      <c r="G118" s="14"/>
      <c r="H118" s="108"/>
      <c r="I118" s="21">
        <v>829.56231084852482</v>
      </c>
      <c r="J118" s="52">
        <f t="shared" si="15"/>
        <v>1.1080000000000001</v>
      </c>
      <c r="K118" s="154">
        <v>4.2455909999999999E-2</v>
      </c>
      <c r="L118" s="110"/>
      <c r="M118" s="23">
        <f t="shared" si="17"/>
        <v>4.3020776307276493E-2</v>
      </c>
      <c r="N118" s="168"/>
      <c r="O118" s="161"/>
      <c r="P118" s="14"/>
      <c r="Q118" s="182"/>
      <c r="R118" s="179"/>
      <c r="S118" s="38"/>
    </row>
    <row r="119" spans="2:19" x14ac:dyDescent="0.25">
      <c r="B119" s="130">
        <v>1980</v>
      </c>
      <c r="C119" s="149">
        <v>0.99</v>
      </c>
      <c r="D119" s="161">
        <v>24.21</v>
      </c>
      <c r="E119" s="14" t="s">
        <v>124</v>
      </c>
      <c r="F119" s="14"/>
      <c r="G119" s="14"/>
      <c r="H119" s="108"/>
      <c r="I119" s="21">
        <v>942.38278512392424</v>
      </c>
      <c r="J119" s="52">
        <f t="shared" si="15"/>
        <v>1.1360000000000001</v>
      </c>
      <c r="K119" s="154">
        <v>4.0878980000000002E-2</v>
      </c>
      <c r="L119" s="110"/>
      <c r="M119" s="23">
        <f t="shared" si="17"/>
        <v>4.1165747436912446E-2</v>
      </c>
      <c r="N119" s="168"/>
      <c r="O119" s="161"/>
      <c r="P119" s="14"/>
      <c r="Q119" s="182"/>
      <c r="R119" s="179"/>
      <c r="S119" s="38"/>
    </row>
    <row r="120" spans="2:19" x14ac:dyDescent="0.25">
      <c r="B120" s="130">
        <v>1981</v>
      </c>
      <c r="C120" s="149">
        <v>1.518</v>
      </c>
      <c r="D120" s="161">
        <v>27.66</v>
      </c>
      <c r="E120" s="14" t="s">
        <v>124</v>
      </c>
      <c r="F120" s="14"/>
      <c r="G120" s="14"/>
      <c r="H120" s="108"/>
      <c r="I120" s="21">
        <v>1068.66207833053</v>
      </c>
      <c r="J120" s="52">
        <f t="shared" si="15"/>
        <v>1.1339999999999999</v>
      </c>
      <c r="K120" s="154">
        <v>5.487595E-2</v>
      </c>
      <c r="L120" s="110"/>
      <c r="M120" s="23">
        <f t="shared" si="17"/>
        <v>5.5292207295511722E-2</v>
      </c>
      <c r="N120" s="168"/>
      <c r="O120" s="161"/>
      <c r="P120" s="14"/>
      <c r="Q120" s="182"/>
      <c r="R120" s="179"/>
      <c r="S120" s="38"/>
    </row>
    <row r="121" spans="2:19" x14ac:dyDescent="0.25">
      <c r="B121" s="130">
        <v>1982</v>
      </c>
      <c r="C121" s="149">
        <v>1.3620000000000001</v>
      </c>
      <c r="D121" s="161">
        <v>29.78</v>
      </c>
      <c r="E121" s="14" t="s">
        <v>124</v>
      </c>
      <c r="F121" s="14"/>
      <c r="G121" s="14"/>
      <c r="H121" s="108"/>
      <c r="I121" s="21">
        <v>1194.7642035735325</v>
      </c>
      <c r="J121" s="52">
        <f t="shared" si="15"/>
        <v>1.1180000000000001</v>
      </c>
      <c r="K121" s="154">
        <v>4.5718330000000001E-2</v>
      </c>
      <c r="L121" s="110"/>
      <c r="M121" s="23">
        <f t="shared" ref="M121:M155" si="24">(C121/J121)/D120</f>
        <v>4.4043632299698481E-2</v>
      </c>
      <c r="N121" s="168"/>
      <c r="O121" s="161"/>
      <c r="P121" s="14"/>
      <c r="Q121" s="182"/>
      <c r="R121" s="179"/>
      <c r="S121" s="38"/>
    </row>
    <row r="122" spans="2:19" x14ac:dyDescent="0.25">
      <c r="B122" s="130">
        <v>1983</v>
      </c>
      <c r="C122" s="149">
        <v>1.55</v>
      </c>
      <c r="D122" s="161">
        <v>33.94</v>
      </c>
      <c r="E122" s="14" t="s">
        <v>124</v>
      </c>
      <c r="F122" s="14"/>
      <c r="G122" s="14"/>
      <c r="H122" s="108"/>
      <c r="I122" s="21">
        <v>1309.4615671165918</v>
      </c>
      <c r="J122" s="52">
        <f t="shared" si="15"/>
        <v>1.0960000000000001</v>
      </c>
      <c r="K122" s="154">
        <v>4.566133E-2</v>
      </c>
      <c r="L122" s="110"/>
      <c r="M122" s="23">
        <f t="shared" si="24"/>
        <v>4.7489374635404154E-2</v>
      </c>
      <c r="N122" s="168"/>
      <c r="O122" s="161"/>
      <c r="P122" s="14"/>
      <c r="Q122" s="182"/>
      <c r="R122" s="179"/>
      <c r="S122" s="38"/>
    </row>
    <row r="123" spans="2:19" x14ac:dyDescent="0.25">
      <c r="B123" s="130">
        <v>1984</v>
      </c>
      <c r="C123" s="149">
        <v>1.6639999999999999</v>
      </c>
      <c r="D123" s="161">
        <v>35.950000000000003</v>
      </c>
      <c r="E123" s="14" t="s">
        <v>124</v>
      </c>
      <c r="F123" s="14">
        <v>26.5</v>
      </c>
      <c r="G123" s="14">
        <v>17.496409330597505</v>
      </c>
      <c r="H123" s="109">
        <v>1.36</v>
      </c>
      <c r="I123" s="21">
        <v>1406.3617230832197</v>
      </c>
      <c r="J123" s="52">
        <f t="shared" si="15"/>
        <v>1.0740000000000001</v>
      </c>
      <c r="K123" s="154">
        <v>4.629813E-2</v>
      </c>
      <c r="L123" s="110">
        <f t="shared" ref="L123" si="25">C123/F123</f>
        <v>6.279245283018868E-2</v>
      </c>
      <c r="M123" s="23">
        <f t="shared" si="24"/>
        <v>4.5649623774675213E-2</v>
      </c>
      <c r="N123" s="168"/>
      <c r="O123" s="161">
        <v>1.7080265479292087</v>
      </c>
      <c r="P123" s="14">
        <v>17.812690001011447</v>
      </c>
      <c r="Q123" s="182">
        <f>P123/G123*F123</f>
        <v>26.97903759037645</v>
      </c>
      <c r="R123" s="179">
        <f t="shared" ref="R123" si="26">O123/Q123</f>
        <v>6.3309395014834402E-2</v>
      </c>
      <c r="S123" s="38">
        <f>(O123/(J124))/Q123</f>
        <v>5.9838747651072208E-2</v>
      </c>
    </row>
    <row r="124" spans="2:19" x14ac:dyDescent="0.25">
      <c r="B124" s="130">
        <v>1985</v>
      </c>
      <c r="C124" s="149">
        <v>1.8839999999999999</v>
      </c>
      <c r="D124" s="161">
        <v>41.24</v>
      </c>
      <c r="E124" s="14" t="s">
        <v>124</v>
      </c>
      <c r="F124" s="14"/>
      <c r="G124" s="14"/>
      <c r="H124" s="108"/>
      <c r="I124" s="21">
        <v>1487.9307030220464</v>
      </c>
      <c r="J124" s="52">
        <f t="shared" si="15"/>
        <v>1.0580000000000001</v>
      </c>
      <c r="K124" s="154">
        <v>4.5698629999999997E-2</v>
      </c>
      <c r="L124" s="110"/>
      <c r="M124" s="23">
        <f t="shared" si="24"/>
        <v>4.9533194338913261E-2</v>
      </c>
      <c r="N124" s="168">
        <f>(C124/J124)/F123</f>
        <v>6.7196918357884217E-2</v>
      </c>
      <c r="O124" s="161"/>
      <c r="P124" s="14"/>
      <c r="Q124" s="182"/>
      <c r="R124" s="179"/>
      <c r="S124" s="38"/>
    </row>
    <row r="125" spans="2:19" x14ac:dyDescent="0.25">
      <c r="B125" s="130">
        <v>1986</v>
      </c>
      <c r="C125" s="149">
        <v>2.2610000000000001</v>
      </c>
      <c r="D125" s="161">
        <v>45.59</v>
      </c>
      <c r="E125" s="14" t="s">
        <v>124</v>
      </c>
      <c r="F125" s="14"/>
      <c r="G125" s="14"/>
      <c r="H125" s="108"/>
      <c r="I125" s="21">
        <v>1528.1048320036416</v>
      </c>
      <c r="J125" s="52">
        <f t="shared" si="15"/>
        <v>1.0269999999999999</v>
      </c>
      <c r="K125" s="154">
        <v>4.9578509999999999E-2</v>
      </c>
      <c r="L125" s="110"/>
      <c r="M125" s="23">
        <f t="shared" si="24"/>
        <v>5.338404305856332E-2</v>
      </c>
      <c r="N125" s="168"/>
      <c r="O125" s="161"/>
      <c r="P125" s="14"/>
      <c r="Q125" s="182"/>
      <c r="R125" s="179"/>
      <c r="S125" s="38"/>
    </row>
    <row r="126" spans="2:19" x14ac:dyDescent="0.25">
      <c r="B126" s="130">
        <v>1987</v>
      </c>
      <c r="C126" s="149">
        <v>2.6960000000000002</v>
      </c>
      <c r="D126" s="161">
        <v>51.04</v>
      </c>
      <c r="E126" s="14" t="s">
        <v>124</v>
      </c>
      <c r="F126" s="14">
        <v>41.83</v>
      </c>
      <c r="G126" s="14">
        <v>27.423712241945186</v>
      </c>
      <c r="H126" s="109">
        <v>1.22</v>
      </c>
      <c r="I126" s="21">
        <v>1575.4760817957545</v>
      </c>
      <c r="J126" s="52">
        <f t="shared" si="15"/>
        <v>1.0309999999999999</v>
      </c>
      <c r="K126" s="154">
        <v>5.2820649999999997E-2</v>
      </c>
      <c r="L126" s="110">
        <f t="shared" ref="L126" si="27">C126/F126</f>
        <v>6.4451350705235486E-2</v>
      </c>
      <c r="M126" s="23">
        <f t="shared" si="24"/>
        <v>5.7357687089563306E-2</v>
      </c>
      <c r="N126" s="168"/>
      <c r="O126" s="161"/>
      <c r="P126" s="14"/>
      <c r="Q126" s="182"/>
      <c r="R126" s="179"/>
      <c r="S126" s="38"/>
    </row>
    <row r="127" spans="2:19" x14ac:dyDescent="0.25">
      <c r="B127" s="130">
        <v>1988</v>
      </c>
      <c r="C127" s="149">
        <v>3.2789999999999999</v>
      </c>
      <c r="D127" s="161">
        <v>53.12</v>
      </c>
      <c r="E127" s="14" t="s">
        <v>124</v>
      </c>
      <c r="F127" s="14"/>
      <c r="G127" s="14"/>
      <c r="H127" s="108"/>
      <c r="I127" s="21">
        <v>1618.0139360042397</v>
      </c>
      <c r="J127" s="52">
        <f t="shared" si="15"/>
        <v>1.0269999999999999</v>
      </c>
      <c r="K127" s="154">
        <v>6.1724750000000002E-2</v>
      </c>
      <c r="L127" s="110"/>
      <c r="M127" s="23">
        <f t="shared" si="24"/>
        <v>6.2554752100801872E-2</v>
      </c>
      <c r="N127" s="168">
        <f>(C127/J127)/F126</f>
        <v>7.6327863906883273E-2</v>
      </c>
      <c r="O127" s="161"/>
      <c r="P127" s="14"/>
      <c r="Q127" s="182"/>
      <c r="R127" s="179"/>
      <c r="S127" s="38"/>
    </row>
    <row r="128" spans="2:19" x14ac:dyDescent="0.25">
      <c r="B128" s="130">
        <v>1989</v>
      </c>
      <c r="C128" s="149">
        <v>3.4620000000000002</v>
      </c>
      <c r="D128" s="161">
        <v>60.15</v>
      </c>
      <c r="E128" s="14" t="s">
        <v>124</v>
      </c>
      <c r="F128" s="14"/>
      <c r="G128" s="14"/>
      <c r="H128" s="108"/>
      <c r="I128" s="21">
        <v>1677.8804516363964</v>
      </c>
      <c r="J128" s="52">
        <f t="shared" si="15"/>
        <v>1.0369999999999999</v>
      </c>
      <c r="K128" s="154">
        <v>5.7552510000000001E-2</v>
      </c>
      <c r="L128" s="110"/>
      <c r="M128" s="23">
        <f t="shared" si="24"/>
        <v>6.2847823308663786E-2</v>
      </c>
      <c r="N128" s="168"/>
      <c r="O128" s="161"/>
      <c r="P128" s="14"/>
      <c r="Q128" s="182"/>
      <c r="R128" s="179"/>
      <c r="S128" s="38"/>
    </row>
    <row r="129" spans="2:19" x14ac:dyDescent="0.25">
      <c r="B129" s="130">
        <v>1990</v>
      </c>
      <c r="C129" s="149">
        <v>4.0839999999999996</v>
      </c>
      <c r="D129" s="161">
        <v>67.02</v>
      </c>
      <c r="E129" s="14" t="s">
        <v>124</v>
      </c>
      <c r="F129" s="14"/>
      <c r="G129" s="14"/>
      <c r="H129" s="108"/>
      <c r="I129" s="21">
        <v>1734.9283869920339</v>
      </c>
      <c r="J129" s="52">
        <f t="shared" si="15"/>
        <v>1.034</v>
      </c>
      <c r="K129" s="154">
        <v>6.0942459999999997E-2</v>
      </c>
      <c r="L129" s="110"/>
      <c r="M129" s="23">
        <f t="shared" si="24"/>
        <v>6.5664336901138515E-2</v>
      </c>
      <c r="N129" s="168"/>
      <c r="O129" s="161"/>
      <c r="P129" s="14"/>
      <c r="Q129" s="182"/>
      <c r="R129" s="179"/>
      <c r="S129" s="38"/>
    </row>
    <row r="130" spans="2:19" x14ac:dyDescent="0.25">
      <c r="B130" s="130">
        <v>1991</v>
      </c>
      <c r="C130" s="149">
        <v>4.1440000000000001</v>
      </c>
      <c r="D130" s="161">
        <v>69.11</v>
      </c>
      <c r="E130" s="14" t="s">
        <v>124</v>
      </c>
      <c r="F130" s="14"/>
      <c r="G130" s="14"/>
      <c r="H130" s="108"/>
      <c r="I130" s="21">
        <v>1790.4460953757791</v>
      </c>
      <c r="J130" s="52">
        <f t="shared" si="15"/>
        <v>1.032</v>
      </c>
      <c r="K130" s="154">
        <v>5.9962710000000002E-2</v>
      </c>
      <c r="L130" s="110"/>
      <c r="M130" s="23">
        <f t="shared" si="24"/>
        <v>5.9915008593986761E-2</v>
      </c>
      <c r="N130" s="168"/>
      <c r="O130" s="161"/>
      <c r="P130" s="14"/>
      <c r="Q130" s="182"/>
      <c r="R130" s="179"/>
      <c r="S130" s="38"/>
    </row>
    <row r="131" spans="2:19" x14ac:dyDescent="0.25">
      <c r="B131" s="130">
        <v>1992</v>
      </c>
      <c r="C131" s="149">
        <v>4.3460000000000001</v>
      </c>
      <c r="D131" s="161">
        <v>70.760000000000005</v>
      </c>
      <c r="E131" s="14" t="s">
        <v>124</v>
      </c>
      <c r="F131" s="14"/>
      <c r="G131" s="14"/>
      <c r="H131" s="108"/>
      <c r="I131" s="21">
        <v>1833.416801664798</v>
      </c>
      <c r="J131" s="52">
        <f t="shared" si="15"/>
        <v>1.024</v>
      </c>
      <c r="K131" s="154">
        <v>6.1424289999999999E-2</v>
      </c>
      <c r="L131" s="110"/>
      <c r="M131" s="23">
        <f t="shared" si="24"/>
        <v>6.1411382216755898E-2</v>
      </c>
      <c r="N131" s="168"/>
      <c r="O131" s="161"/>
      <c r="P131" s="14"/>
      <c r="Q131" s="182"/>
      <c r="R131" s="179"/>
      <c r="S131" s="38"/>
    </row>
    <row r="132" spans="2:19" x14ac:dyDescent="0.25">
      <c r="B132" s="130">
        <v>1993</v>
      </c>
      <c r="C132" s="149">
        <v>4.2720000000000002</v>
      </c>
      <c r="D132" s="161">
        <v>73.849999999999994</v>
      </c>
      <c r="E132" s="14" t="s">
        <v>124</v>
      </c>
      <c r="F132" s="14"/>
      <c r="G132" s="14"/>
      <c r="H132" s="108"/>
      <c r="I132" s="21">
        <v>1870.0851376980941</v>
      </c>
      <c r="J132" s="52">
        <f t="shared" si="15"/>
        <v>1.02</v>
      </c>
      <c r="K132" s="154">
        <v>5.784678E-2</v>
      </c>
      <c r="L132" s="110"/>
      <c r="M132" s="23">
        <f t="shared" si="24"/>
        <v>5.9189306022013104E-2</v>
      </c>
      <c r="N132" s="168"/>
      <c r="O132" s="161"/>
      <c r="P132" s="14"/>
      <c r="Q132" s="182"/>
      <c r="R132" s="179"/>
      <c r="S132" s="38"/>
    </row>
    <row r="133" spans="2:19" x14ac:dyDescent="0.25">
      <c r="B133" s="130">
        <v>1994</v>
      </c>
      <c r="C133" s="149">
        <v>4.5350000000000001</v>
      </c>
      <c r="D133" s="161">
        <v>74.760000000000005</v>
      </c>
      <c r="E133" s="14" t="s">
        <v>124</v>
      </c>
      <c r="F133" s="14">
        <v>68.349999999999994</v>
      </c>
      <c r="G133" s="14">
        <v>43.89452547460634</v>
      </c>
      <c r="H133" s="109">
        <v>1.0900000000000001</v>
      </c>
      <c r="I133" s="21">
        <v>1901.8765850389614</v>
      </c>
      <c r="J133" s="52">
        <f t="shared" si="15"/>
        <v>1.0169999999999999</v>
      </c>
      <c r="K133" s="154">
        <v>6.0658629999999998E-2</v>
      </c>
      <c r="L133" s="110">
        <f t="shared" ref="L133" si="28">C133/F133</f>
        <v>6.634967081199708E-2</v>
      </c>
      <c r="M133" s="23">
        <f t="shared" si="24"/>
        <v>6.0381769898189823E-2</v>
      </c>
      <c r="N133" s="168"/>
      <c r="O133" s="161"/>
      <c r="P133" s="14"/>
      <c r="Q133" s="182"/>
      <c r="R133" s="179"/>
      <c r="S133" s="38"/>
    </row>
    <row r="134" spans="2:19" x14ac:dyDescent="0.25">
      <c r="B134" s="130">
        <v>1995</v>
      </c>
      <c r="C134" s="149">
        <v>4.2530000000000001</v>
      </c>
      <c r="D134" s="161">
        <v>79.62</v>
      </c>
      <c r="E134" s="14" t="s">
        <v>124</v>
      </c>
      <c r="F134" s="14"/>
      <c r="G134" s="14"/>
      <c r="H134" s="108"/>
      <c r="I134" s="21">
        <v>1934.2084869846235</v>
      </c>
      <c r="J134" s="52">
        <f t="shared" si="15"/>
        <v>1.0169999999999999</v>
      </c>
      <c r="K134" s="154">
        <v>5.3412769999999998E-2</v>
      </c>
      <c r="L134" s="110"/>
      <c r="M134" s="23">
        <f t="shared" si="24"/>
        <v>5.593776847629886E-2</v>
      </c>
      <c r="N134" s="168">
        <f>(C134/J134)/F133</f>
        <v>6.1183724525063689E-2</v>
      </c>
      <c r="O134" s="161"/>
      <c r="P134" s="14"/>
      <c r="Q134" s="182"/>
      <c r="R134" s="179"/>
      <c r="S134" s="38"/>
    </row>
    <row r="135" spans="2:19" x14ac:dyDescent="0.25">
      <c r="B135" s="130">
        <v>1996</v>
      </c>
      <c r="C135" s="149">
        <v>4.79</v>
      </c>
      <c r="D135" s="161">
        <v>84.43</v>
      </c>
      <c r="E135" s="14" t="s">
        <v>124</v>
      </c>
      <c r="F135" s="14"/>
      <c r="G135" s="14"/>
      <c r="H135" s="108"/>
      <c r="I135" s="21">
        <v>1972.8926567243161</v>
      </c>
      <c r="J135" s="52">
        <f t="shared" si="15"/>
        <v>1.02</v>
      </c>
      <c r="K135" s="154">
        <v>5.6736229999999999E-2</v>
      </c>
      <c r="L135" s="110"/>
      <c r="M135" s="23">
        <f t="shared" si="24"/>
        <v>5.8981140811009157E-2</v>
      </c>
      <c r="N135" s="168"/>
      <c r="O135" s="161"/>
      <c r="P135" s="14"/>
      <c r="Q135" s="182"/>
      <c r="R135" s="179"/>
      <c r="S135" s="38"/>
    </row>
    <row r="136" spans="2:19" x14ac:dyDescent="0.25">
      <c r="B136" s="130">
        <v>1997</v>
      </c>
      <c r="C136" s="149">
        <v>6.0590000000000002</v>
      </c>
      <c r="D136" s="161">
        <v>90.55</v>
      </c>
      <c r="E136" s="14" t="s">
        <v>124</v>
      </c>
      <c r="F136" s="14"/>
      <c r="G136" s="14"/>
      <c r="H136" s="108"/>
      <c r="I136" s="21">
        <v>1996.5673686050079</v>
      </c>
      <c r="J136" s="52">
        <f t="shared" si="15"/>
        <v>1.012</v>
      </c>
      <c r="K136" s="154">
        <v>6.6908949999999995E-2</v>
      </c>
      <c r="L136" s="110"/>
      <c r="M136" s="23">
        <f t="shared" si="24"/>
        <v>7.0912639466986005E-2</v>
      </c>
      <c r="N136" s="168"/>
      <c r="O136" s="161"/>
      <c r="P136" s="14"/>
      <c r="Q136" s="182"/>
      <c r="R136" s="179"/>
      <c r="S136" s="38"/>
    </row>
    <row r="137" spans="2:19" x14ac:dyDescent="0.25">
      <c r="B137" s="130">
        <v>1998</v>
      </c>
      <c r="C137" s="149">
        <v>5.5750000000000002</v>
      </c>
      <c r="D137" s="161">
        <v>97.24</v>
      </c>
      <c r="E137" s="14" t="s">
        <v>124</v>
      </c>
      <c r="F137" s="14"/>
      <c r="G137" s="14"/>
      <c r="H137" s="108"/>
      <c r="I137" s="21">
        <v>2010.5433401852429</v>
      </c>
      <c r="J137" s="52">
        <f t="shared" si="15"/>
        <v>1.0069999999999999</v>
      </c>
      <c r="K137" s="154">
        <v>5.7337649999999997E-2</v>
      </c>
      <c r="L137" s="110"/>
      <c r="M137" s="23">
        <f t="shared" si="24"/>
        <v>6.1140212877609366E-2</v>
      </c>
      <c r="N137" s="168"/>
      <c r="O137" s="161"/>
      <c r="P137" s="14"/>
      <c r="Q137" s="182"/>
      <c r="R137" s="179"/>
      <c r="S137" s="38"/>
    </row>
    <row r="138" spans="2:19" x14ac:dyDescent="0.25">
      <c r="B138" s="130">
        <v>1999</v>
      </c>
      <c r="C138" s="149">
        <v>6.5789999999999997</v>
      </c>
      <c r="D138" s="161">
        <v>105.08</v>
      </c>
      <c r="E138" s="14" t="s">
        <v>124</v>
      </c>
      <c r="F138" s="14"/>
      <c r="G138" s="14"/>
      <c r="H138" s="108"/>
      <c r="I138" s="21">
        <v>2020.5752836698628</v>
      </c>
      <c r="J138" s="52">
        <f t="shared" si="15"/>
        <v>1.004989667859483</v>
      </c>
      <c r="K138" s="154">
        <v>6.2612429999999997E-2</v>
      </c>
      <c r="L138" s="110"/>
      <c r="M138" s="23">
        <f t="shared" si="24"/>
        <v>6.7321431076446114E-2</v>
      </c>
      <c r="N138" s="168"/>
      <c r="O138" s="161"/>
      <c r="P138" s="14"/>
      <c r="Q138" s="182"/>
      <c r="R138" s="179"/>
      <c r="S138" s="38"/>
    </row>
    <row r="139" spans="2:19" x14ac:dyDescent="0.25">
      <c r="B139" s="130">
        <v>2000</v>
      </c>
      <c r="C139" s="149">
        <v>6.9409999999999998</v>
      </c>
      <c r="D139" s="161">
        <v>120.68</v>
      </c>
      <c r="E139" s="14" t="s">
        <v>124</v>
      </c>
      <c r="F139" s="14">
        <v>115.1</v>
      </c>
      <c r="G139" s="14">
        <v>70.174335070470207</v>
      </c>
      <c r="H139" s="109">
        <v>1.05</v>
      </c>
      <c r="I139" s="21">
        <v>2054.7244246225582</v>
      </c>
      <c r="J139" s="52">
        <f t="shared" si="15"/>
        <v>1.016900702106319</v>
      </c>
      <c r="K139" s="154">
        <v>5.7514780000000001E-2</v>
      </c>
      <c r="L139" s="110">
        <f t="shared" ref="L139" si="29">C139/F139</f>
        <v>6.0304083405734149E-2</v>
      </c>
      <c r="M139" s="23">
        <f t="shared" si="24"/>
        <v>6.4956622194858524E-2</v>
      </c>
      <c r="N139" s="168"/>
      <c r="O139" s="161"/>
      <c r="P139" s="14"/>
      <c r="Q139" s="182"/>
      <c r="R139" s="179"/>
      <c r="S139" s="38"/>
    </row>
    <row r="140" spans="2:19" x14ac:dyDescent="0.25">
      <c r="B140" s="130">
        <v>2001</v>
      </c>
      <c r="C140" s="149">
        <v>7.3540000000000001</v>
      </c>
      <c r="D140" s="161">
        <v>127.16</v>
      </c>
      <c r="E140" s="14" t="s">
        <v>124</v>
      </c>
      <c r="F140" s="14"/>
      <c r="G140" s="14"/>
      <c r="H140" s="108"/>
      <c r="I140" s="21">
        <v>2088.8735655752535</v>
      </c>
      <c r="J140" s="52">
        <f t="shared" si="15"/>
        <v>1.0166198155545692</v>
      </c>
      <c r="K140" s="154">
        <v>5.7831319999999999E-2</v>
      </c>
      <c r="L140" s="110"/>
      <c r="M140" s="23">
        <f t="shared" si="24"/>
        <v>5.994179630005822E-2</v>
      </c>
      <c r="N140" s="168">
        <f>(C140/J140)/F139</f>
        <v>6.284774958723742E-2</v>
      </c>
      <c r="O140" s="161"/>
      <c r="P140" s="14"/>
      <c r="Q140" s="182"/>
      <c r="R140" s="179"/>
      <c r="S140" s="38"/>
    </row>
    <row r="141" spans="2:19" x14ac:dyDescent="0.25">
      <c r="B141" s="130">
        <v>2002</v>
      </c>
      <c r="C141" s="149">
        <v>7.0469999999999997</v>
      </c>
      <c r="D141" s="161">
        <v>133.91</v>
      </c>
      <c r="E141" s="14" t="s">
        <v>124</v>
      </c>
      <c r="F141" s="14"/>
      <c r="G141" s="14"/>
      <c r="H141" s="108"/>
      <c r="I141" s="21">
        <v>2129.1317188565681</v>
      </c>
      <c r="J141" s="52">
        <f t="shared" ref="J141:J155" si="30">I141/I140</f>
        <v>1.0192726615649559</v>
      </c>
      <c r="K141" s="154">
        <v>5.262505E-2</v>
      </c>
      <c r="L141" s="110"/>
      <c r="M141" s="23">
        <f t="shared" si="24"/>
        <v>5.4370506191828413E-2</v>
      </c>
      <c r="N141" s="168"/>
      <c r="O141" s="161"/>
      <c r="P141" s="14"/>
      <c r="Q141" s="182"/>
      <c r="R141" s="179"/>
      <c r="S141" s="38"/>
    </row>
    <row r="142" spans="2:19" x14ac:dyDescent="0.25">
      <c r="B142" s="130">
        <v>2003</v>
      </c>
      <c r="C142" s="149">
        <v>7.327</v>
      </c>
      <c r="D142" s="161">
        <v>149.29</v>
      </c>
      <c r="E142" s="14" t="s">
        <v>124</v>
      </c>
      <c r="F142" s="14"/>
      <c r="G142" s="14"/>
      <c r="H142" s="108"/>
      <c r="I142" s="21">
        <v>2173.3608135204822</v>
      </c>
      <c r="J142" s="52">
        <f t="shared" si="30"/>
        <v>1.020773301281551</v>
      </c>
      <c r="K142" s="154">
        <v>4.907649E-2</v>
      </c>
      <c r="L142" s="110"/>
      <c r="M142" s="23">
        <f t="shared" si="24"/>
        <v>5.3602356040318697E-2</v>
      </c>
      <c r="N142" s="168"/>
      <c r="O142" s="161"/>
      <c r="P142" s="14"/>
      <c r="Q142" s="182"/>
      <c r="R142" s="179"/>
      <c r="S142" s="38"/>
    </row>
    <row r="143" spans="2:19" x14ac:dyDescent="0.25">
      <c r="B143" s="130">
        <v>2004</v>
      </c>
      <c r="C143" s="149">
        <v>8.6449999999999996</v>
      </c>
      <c r="D143" s="161">
        <v>152.06</v>
      </c>
      <c r="E143" s="14" t="s">
        <v>124</v>
      </c>
      <c r="F143" s="14"/>
      <c r="G143" s="14"/>
      <c r="H143" s="108"/>
      <c r="I143" s="21">
        <v>2219.6039472110215</v>
      </c>
      <c r="J143" s="52">
        <f t="shared" si="30"/>
        <v>1.0212772464667903</v>
      </c>
      <c r="K143" s="154">
        <v>5.6850930000000001E-2</v>
      </c>
      <c r="L143" s="110"/>
      <c r="M143" s="23">
        <f t="shared" si="24"/>
        <v>5.6700987606658454E-2</v>
      </c>
      <c r="N143" s="168"/>
      <c r="O143" s="161"/>
      <c r="P143" s="14"/>
      <c r="Q143" s="182"/>
      <c r="R143" s="179"/>
      <c r="S143" s="38"/>
    </row>
    <row r="144" spans="2:19" x14ac:dyDescent="0.25">
      <c r="B144" s="130">
        <v>2005</v>
      </c>
      <c r="C144" s="149">
        <v>8.766</v>
      </c>
      <c r="D144" s="161">
        <v>180.26</v>
      </c>
      <c r="E144" s="14" t="s">
        <v>124</v>
      </c>
      <c r="F144" s="14"/>
      <c r="G144" s="14"/>
      <c r="H144" s="108"/>
      <c r="I144" s="21">
        <v>2259.8116108151717</v>
      </c>
      <c r="J144" s="52">
        <f t="shared" si="30"/>
        <v>1.0181147919000018</v>
      </c>
      <c r="K144" s="154">
        <v>4.8628070000000002E-2</v>
      </c>
      <c r="L144" s="110"/>
      <c r="M144" s="23">
        <f t="shared" si="24"/>
        <v>5.6622590285122912E-2</v>
      </c>
      <c r="N144" s="168"/>
      <c r="O144" s="161"/>
      <c r="P144" s="14"/>
      <c r="Q144" s="182"/>
      <c r="R144" s="179"/>
      <c r="S144" s="38"/>
    </row>
    <row r="145" spans="2:19" x14ac:dyDescent="0.25">
      <c r="B145" s="130">
        <v>2006</v>
      </c>
      <c r="C145" s="149">
        <v>8.67</v>
      </c>
      <c r="D145" s="161">
        <v>199.11</v>
      </c>
      <c r="E145" s="14" t="s">
        <v>124</v>
      </c>
      <c r="F145" s="14">
        <v>173.26</v>
      </c>
      <c r="G145" s="14">
        <v>106.84544138725248</v>
      </c>
      <c r="H145" s="109">
        <v>1.1499999999999999</v>
      </c>
      <c r="I145" s="21">
        <v>2296.8087765649984</v>
      </c>
      <c r="J145" s="52">
        <f t="shared" si="30"/>
        <v>1.0163717920435327</v>
      </c>
      <c r="K145" s="154">
        <v>4.3544569999999998E-2</v>
      </c>
      <c r="L145" s="110">
        <f t="shared" ref="L145" si="31">C145/F145</f>
        <v>5.0040401708415103E-2</v>
      </c>
      <c r="M145" s="23">
        <f t="shared" si="24"/>
        <v>4.7322439800125772E-2</v>
      </c>
      <c r="N145" s="168"/>
      <c r="O145" s="161">
        <v>6.9989999999999997</v>
      </c>
      <c r="P145" s="14">
        <v>106.84356886033332</v>
      </c>
      <c r="Q145" s="182">
        <f>P145/G145*F145</f>
        <v>173.25696352029809</v>
      </c>
      <c r="R145" s="179">
        <f t="shared" ref="R145" si="32">O145/Q145</f>
        <v>4.0396644716563006E-2</v>
      </c>
      <c r="S145" s="38">
        <f>(O145/(J146))/Q145</f>
        <v>3.9804316183008295E-2</v>
      </c>
    </row>
    <row r="146" spans="2:19" x14ac:dyDescent="0.25">
      <c r="B146" s="130">
        <v>2007</v>
      </c>
      <c r="C146" s="149">
        <v>8.9700000000000006</v>
      </c>
      <c r="D146" s="161">
        <v>207.18</v>
      </c>
      <c r="E146" s="14" t="s">
        <v>124</v>
      </c>
      <c r="F146" s="14"/>
      <c r="G146" s="14"/>
      <c r="H146" s="108"/>
      <c r="I146" s="21">
        <v>2330.9876170762468</v>
      </c>
      <c r="J146" s="52">
        <f t="shared" si="30"/>
        <v>1.0148810126728811</v>
      </c>
      <c r="K146" s="154">
        <v>4.3297339999999997E-2</v>
      </c>
      <c r="L146" s="110"/>
      <c r="M146" s="23">
        <f t="shared" si="24"/>
        <v>4.4389907831041749E-2</v>
      </c>
      <c r="N146" s="168">
        <f>(C146/J146)/F145</f>
        <v>5.1012781647458871E-2</v>
      </c>
      <c r="O146" s="161"/>
      <c r="P146" s="14"/>
      <c r="Q146" s="182"/>
      <c r="R146" s="179"/>
      <c r="S146" s="38"/>
    </row>
    <row r="147" spans="2:19" x14ac:dyDescent="0.25">
      <c r="B147" s="130">
        <v>2008</v>
      </c>
      <c r="C147" s="149">
        <v>7.9189999999999996</v>
      </c>
      <c r="D147" s="161">
        <v>204.79</v>
      </c>
      <c r="E147" s="14" t="s">
        <v>124</v>
      </c>
      <c r="F147" s="14"/>
      <c r="G147" s="14"/>
      <c r="H147" s="108"/>
      <c r="I147" s="21">
        <v>2396.5269728601652</v>
      </c>
      <c r="J147" s="52">
        <f t="shared" si="30"/>
        <v>1.0281165611107468</v>
      </c>
      <c r="K147" s="154">
        <v>3.8666029999999997E-2</v>
      </c>
      <c r="L147" s="110"/>
      <c r="M147" s="23">
        <f t="shared" si="24"/>
        <v>3.7177498033311072E-2</v>
      </c>
      <c r="N147" s="168"/>
      <c r="O147" s="161"/>
      <c r="P147" s="14"/>
      <c r="Q147" s="182"/>
      <c r="R147" s="179"/>
      <c r="S147" s="38"/>
    </row>
    <row r="148" spans="2:19" x14ac:dyDescent="0.25">
      <c r="B148" s="130">
        <v>2009</v>
      </c>
      <c r="C148" s="149">
        <v>7.4729999999999999</v>
      </c>
      <c r="D148" s="161">
        <v>201.12</v>
      </c>
      <c r="E148" s="14" t="s">
        <v>124</v>
      </c>
      <c r="F148" s="14"/>
      <c r="G148" s="14"/>
      <c r="H148" s="108"/>
      <c r="I148" s="21">
        <v>2406.113080751606</v>
      </c>
      <c r="J148" s="52">
        <f t="shared" si="30"/>
        <v>1.004</v>
      </c>
      <c r="K148" s="154">
        <v>3.71586E-2</v>
      </c>
      <c r="L148" s="110"/>
      <c r="M148" s="23">
        <f t="shared" si="24"/>
        <v>3.6345656973648451E-2</v>
      </c>
      <c r="N148" s="168"/>
      <c r="O148" s="161"/>
      <c r="P148" s="14"/>
      <c r="Q148" s="182"/>
      <c r="R148" s="179"/>
      <c r="S148" s="38"/>
    </row>
    <row r="149" spans="2:19" x14ac:dyDescent="0.25">
      <c r="B149" s="130">
        <v>2010</v>
      </c>
      <c r="C149" s="149">
        <v>7.8369999999999997</v>
      </c>
      <c r="D149" s="161">
        <v>209.9</v>
      </c>
      <c r="E149" s="14" t="s">
        <v>124</v>
      </c>
      <c r="F149" s="14"/>
      <c r="G149" s="14"/>
      <c r="H149" s="108"/>
      <c r="I149" s="21">
        <v>2406.113080751606</v>
      </c>
      <c r="J149" s="52">
        <f t="shared" si="30"/>
        <v>1</v>
      </c>
      <c r="K149" s="154">
        <v>3.7329330000000001E-2</v>
      </c>
      <c r="L149" s="110"/>
      <c r="M149" s="23">
        <f t="shared" si="24"/>
        <v>3.8966785998408908E-2</v>
      </c>
      <c r="N149" s="168"/>
      <c r="O149" s="161"/>
      <c r="P149" s="14"/>
      <c r="Q149" s="182"/>
      <c r="R149" s="179"/>
      <c r="S149" s="38"/>
    </row>
    <row r="150" spans="2:19" x14ac:dyDescent="0.25">
      <c r="B150" s="130">
        <v>2011</v>
      </c>
      <c r="C150" s="149">
        <v>8.64</v>
      </c>
      <c r="D150" s="161">
        <v>218.5</v>
      </c>
      <c r="E150" s="14" t="s">
        <v>124</v>
      </c>
      <c r="F150" s="14"/>
      <c r="G150" s="14"/>
      <c r="H150" s="108"/>
      <c r="I150" s="21">
        <v>2455</v>
      </c>
      <c r="J150" s="52">
        <f t="shared" si="30"/>
        <v>1.0203177978788607</v>
      </c>
      <c r="K150" s="154">
        <v>3.9533970000000002E-2</v>
      </c>
      <c r="L150" s="110"/>
      <c r="M150" s="23">
        <f t="shared" si="24"/>
        <v>4.0342781826461595E-2</v>
      </c>
      <c r="N150" s="168"/>
      <c r="O150" s="161"/>
      <c r="P150" s="14"/>
      <c r="Q150" s="182"/>
      <c r="R150" s="179"/>
      <c r="S150" s="38"/>
    </row>
    <row r="151" spans="2:19" x14ac:dyDescent="0.25">
      <c r="B151" s="130">
        <v>2012</v>
      </c>
      <c r="C151" s="149">
        <v>9.0779999999999994</v>
      </c>
      <c r="D151" s="161">
        <v>225.6</v>
      </c>
      <c r="E151" s="14" t="s">
        <v>124</v>
      </c>
      <c r="F151" s="14"/>
      <c r="G151" s="14"/>
      <c r="H151" s="108"/>
      <c r="I151" s="21">
        <v>2503</v>
      </c>
      <c r="J151" s="52">
        <f t="shared" si="30"/>
        <v>1.019551934826884</v>
      </c>
      <c r="K151" s="154">
        <v>4.0248489999999998E-2</v>
      </c>
      <c r="L151" s="110"/>
      <c r="M151" s="23">
        <f t="shared" si="24"/>
        <v>4.0750166162161462E-2</v>
      </c>
      <c r="N151" s="168"/>
      <c r="O151" s="161"/>
      <c r="P151" s="14"/>
      <c r="Q151" s="182"/>
      <c r="R151" s="179"/>
      <c r="S151" s="38"/>
    </row>
    <row r="152" spans="2:19" x14ac:dyDescent="0.25">
      <c r="B152" s="130">
        <v>2013</v>
      </c>
      <c r="C152" s="149">
        <v>9.65</v>
      </c>
      <c r="D152" s="161">
        <v>228.3</v>
      </c>
      <c r="E152" s="14" t="s">
        <v>124</v>
      </c>
      <c r="F152" s="14"/>
      <c r="G152" s="14"/>
      <c r="H152" s="108"/>
      <c r="I152" s="21">
        <v>2525</v>
      </c>
      <c r="J152" s="52">
        <f t="shared" si="30"/>
        <v>1.0087894526568117</v>
      </c>
      <c r="K152" s="154">
        <v>4.2266400000000003E-2</v>
      </c>
      <c r="L152" s="110"/>
      <c r="M152" s="23">
        <f t="shared" si="24"/>
        <v>4.2402131170563871E-2</v>
      </c>
      <c r="N152" s="168"/>
      <c r="O152" s="161"/>
      <c r="P152" s="14"/>
      <c r="Q152" s="182"/>
      <c r="R152" s="179"/>
      <c r="S152" s="38"/>
    </row>
    <row r="153" spans="2:19" x14ac:dyDescent="0.25">
      <c r="B153" s="130">
        <v>2014</v>
      </c>
      <c r="C153" s="149">
        <v>10.332000000000001</v>
      </c>
      <c r="D153" s="161">
        <v>225.9</v>
      </c>
      <c r="E153" s="14" t="s">
        <v>124</v>
      </c>
      <c r="F153" s="14"/>
      <c r="G153" s="14"/>
      <c r="H153" s="108"/>
      <c r="I153" s="21">
        <v>2537</v>
      </c>
      <c r="J153" s="52">
        <f t="shared" si="30"/>
        <v>1.0047524752475248</v>
      </c>
      <c r="K153" s="154">
        <v>4.57341E-2</v>
      </c>
      <c r="L153" s="110"/>
      <c r="M153" s="23">
        <f t="shared" si="24"/>
        <v>4.5042179941853992E-2</v>
      </c>
      <c r="N153" s="168"/>
      <c r="O153" s="161"/>
      <c r="P153" s="14"/>
      <c r="Q153" s="182"/>
      <c r="R153" s="179"/>
      <c r="S153" s="38"/>
    </row>
    <row r="154" spans="2:19" x14ac:dyDescent="0.25">
      <c r="B154" s="130">
        <v>2015</v>
      </c>
      <c r="C154" s="149">
        <v>12.286</v>
      </c>
      <c r="D154" s="161">
        <v>237.6</v>
      </c>
      <c r="E154" s="14" t="s">
        <v>124</v>
      </c>
      <c r="F154" s="14"/>
      <c r="G154" s="14"/>
      <c r="H154" s="108"/>
      <c r="I154" s="21">
        <v>2538</v>
      </c>
      <c r="J154" s="52">
        <f t="shared" si="30"/>
        <v>1.0003941663381948</v>
      </c>
      <c r="K154" s="154">
        <v>5.1703399999999997E-2</v>
      </c>
      <c r="L154" s="110"/>
      <c r="M154" s="23">
        <f t="shared" si="24"/>
        <v>5.4365467819641661E-2</v>
      </c>
      <c r="N154" s="168"/>
      <c r="O154" s="161"/>
      <c r="P154" s="14"/>
      <c r="Q154" s="182"/>
      <c r="R154" s="179"/>
      <c r="S154" s="38"/>
    </row>
    <row r="155" spans="2:19" x14ac:dyDescent="0.25">
      <c r="B155" s="130">
        <v>2016</v>
      </c>
      <c r="C155" s="149">
        <v>12.5</v>
      </c>
      <c r="D155" s="161">
        <v>252.7</v>
      </c>
      <c r="E155" s="14" t="s">
        <v>124</v>
      </c>
      <c r="F155" s="14"/>
      <c r="G155" s="14"/>
      <c r="H155" s="108"/>
      <c r="I155" s="21">
        <v>2543</v>
      </c>
      <c r="J155" s="52">
        <f t="shared" si="30"/>
        <v>1.0019700551615445</v>
      </c>
      <c r="K155" s="154">
        <v>4.9465769999999999E-2</v>
      </c>
      <c r="L155" s="110"/>
      <c r="M155" s="23">
        <f t="shared" si="24"/>
        <v>5.2505987916919891E-2</v>
      </c>
      <c r="N155" s="168"/>
      <c r="O155" s="161"/>
      <c r="P155" s="14"/>
      <c r="Q155" s="182"/>
      <c r="R155" s="179"/>
      <c r="S155" s="38"/>
    </row>
    <row r="156" spans="2:19" x14ac:dyDescent="0.25">
      <c r="B156" s="130">
        <v>2017</v>
      </c>
      <c r="C156" s="152"/>
      <c r="D156" s="114"/>
      <c r="E156" s="108"/>
      <c r="F156" s="108"/>
      <c r="G156" s="108"/>
      <c r="H156" s="108"/>
      <c r="I156" s="108"/>
      <c r="J156" s="116"/>
      <c r="K156" s="127"/>
      <c r="L156" s="108"/>
      <c r="M156" s="108"/>
      <c r="N156" s="167"/>
      <c r="O156" s="161"/>
      <c r="P156" s="14"/>
      <c r="Q156" s="182"/>
      <c r="R156" s="179"/>
      <c r="S156" s="116"/>
    </row>
    <row r="157" spans="2:19" x14ac:dyDescent="0.25">
      <c r="B157" s="130">
        <v>2018</v>
      </c>
      <c r="C157" s="152"/>
      <c r="D157" s="114"/>
      <c r="E157" s="108"/>
      <c r="F157" s="108"/>
      <c r="G157" s="108"/>
      <c r="H157" s="108"/>
      <c r="I157" s="108"/>
      <c r="J157" s="116"/>
      <c r="K157" s="127"/>
      <c r="L157" s="108"/>
      <c r="M157" s="108"/>
      <c r="N157" s="167"/>
      <c r="O157" s="161"/>
      <c r="P157" s="14"/>
      <c r="Q157" s="182"/>
      <c r="R157" s="179"/>
      <c r="S157" s="116"/>
    </row>
    <row r="158" spans="2:19" x14ac:dyDescent="0.25">
      <c r="B158" s="130">
        <v>2019</v>
      </c>
      <c r="C158" s="152"/>
      <c r="D158" s="114"/>
      <c r="E158" s="108"/>
      <c r="F158" s="108"/>
      <c r="G158" s="108"/>
      <c r="H158" s="108"/>
      <c r="I158" s="108"/>
      <c r="J158" s="116"/>
      <c r="K158" s="127"/>
      <c r="L158" s="108"/>
      <c r="M158" s="108"/>
      <c r="N158" s="167"/>
      <c r="O158" s="161"/>
      <c r="P158" s="14"/>
      <c r="Q158" s="182"/>
      <c r="R158" s="179"/>
      <c r="S158" s="116"/>
    </row>
    <row r="159" spans="2:19" ht="15.75" thickBot="1" x14ac:dyDescent="0.3">
      <c r="B159" s="131">
        <v>2020</v>
      </c>
      <c r="C159" s="153"/>
      <c r="D159" s="166"/>
      <c r="E159" s="117"/>
      <c r="F159" s="117"/>
      <c r="G159" s="117"/>
      <c r="H159" s="117"/>
      <c r="I159" s="117"/>
      <c r="J159" s="118"/>
      <c r="K159" s="128"/>
      <c r="L159" s="117"/>
      <c r="M159" s="117"/>
      <c r="N159" s="171"/>
      <c r="O159" s="175"/>
      <c r="P159" s="33"/>
      <c r="Q159" s="183"/>
      <c r="R159" s="180"/>
      <c r="S159" s="1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152"/>
  <sheetViews>
    <sheetView workbookViewId="0">
      <selection activeCell="A22" sqref="A22"/>
    </sheetView>
  </sheetViews>
  <sheetFormatPr baseColWidth="10" defaultRowHeight="15" x14ac:dyDescent="0.25"/>
  <cols>
    <col min="2" max="2" width="11.5703125" style="18"/>
    <col min="23" max="32" width="11.5703125" customWidth="1"/>
    <col min="33" max="33" width="11.5703125" style="22" customWidth="1"/>
    <col min="34" max="34" width="14.28515625" customWidth="1"/>
    <col min="35" max="35" width="15.5703125" customWidth="1"/>
    <col min="36" max="36" width="15.28515625" customWidth="1"/>
    <col min="37" max="40" width="11.5703125" customWidth="1"/>
    <col min="41" max="41" width="14" customWidth="1"/>
    <col min="42" max="42" width="13.7109375" customWidth="1"/>
    <col min="43" max="54" width="11.5703125" customWidth="1"/>
    <col min="55" max="55" width="11.5703125" style="15"/>
    <col min="56" max="56" width="11.5703125" style="22"/>
    <col min="57" max="57" width="11.5703125" style="22" customWidth="1"/>
    <col min="58" max="58" width="11.5703125" style="17" customWidth="1"/>
    <col min="59" max="59" width="11.5703125" style="25" customWidth="1"/>
    <col min="60" max="60" width="11.5703125" style="17" customWidth="1"/>
    <col min="61" max="61" width="11.5703125" customWidth="1"/>
    <col min="62" max="62" width="11.5703125" style="26" customWidth="1"/>
  </cols>
  <sheetData>
    <row r="1" spans="2:62" x14ac:dyDescent="0.25">
      <c r="B1" s="99" t="s">
        <v>141</v>
      </c>
    </row>
    <row r="2" spans="2:62" x14ac:dyDescent="0.25">
      <c r="B2" s="100" t="s">
        <v>135</v>
      </c>
      <c r="D2" s="100"/>
    </row>
    <row r="3" spans="2:62" ht="15.75" thickBot="1" x14ac:dyDescent="0.3"/>
    <row r="4" spans="2:62" ht="51.6" customHeight="1" thickBot="1" x14ac:dyDescent="0.3">
      <c r="B4" s="249" t="s">
        <v>0</v>
      </c>
      <c r="C4" s="244" t="s">
        <v>3</v>
      </c>
      <c r="D4" s="245"/>
      <c r="E4" s="245"/>
      <c r="F4" s="245"/>
      <c r="G4" s="246"/>
      <c r="H4" s="235" t="s">
        <v>113</v>
      </c>
      <c r="I4" s="236"/>
      <c r="J4" s="236"/>
      <c r="K4" s="236"/>
      <c r="L4" s="237"/>
      <c r="M4" s="244" t="s">
        <v>114</v>
      </c>
      <c r="N4" s="245"/>
      <c r="O4" s="245"/>
      <c r="P4" s="245"/>
      <c r="Q4" s="246"/>
      <c r="R4" s="244" t="s">
        <v>115</v>
      </c>
      <c r="S4" s="245"/>
      <c r="T4" s="245"/>
      <c r="U4" s="245"/>
      <c r="V4" s="246"/>
      <c r="W4" s="252" t="s">
        <v>44</v>
      </c>
      <c r="X4" s="253"/>
      <c r="Y4" s="253"/>
      <c r="Z4" s="253"/>
      <c r="AA4" s="254"/>
      <c r="AB4" s="107"/>
      <c r="AC4" s="244" t="s">
        <v>112</v>
      </c>
      <c r="AD4" s="245"/>
      <c r="AE4" s="245"/>
      <c r="AF4" s="245"/>
      <c r="AG4" s="245"/>
      <c r="AH4" s="245"/>
      <c r="AI4" s="246"/>
      <c r="AJ4" s="244" t="s">
        <v>88</v>
      </c>
      <c r="AK4" s="245"/>
      <c r="AL4" s="245"/>
      <c r="AM4" s="245"/>
      <c r="AN4" s="245"/>
      <c r="AO4" s="245"/>
      <c r="AP4" s="246"/>
      <c r="AQ4" s="244" t="s">
        <v>89</v>
      </c>
      <c r="AR4" s="245"/>
      <c r="AS4" s="245"/>
      <c r="AT4" s="245"/>
      <c r="AU4" s="245"/>
      <c r="AV4" s="246"/>
      <c r="AW4" s="244" t="s">
        <v>21</v>
      </c>
      <c r="AX4" s="245"/>
      <c r="AY4" s="245"/>
      <c r="AZ4" s="245"/>
      <c r="BA4" s="245"/>
      <c r="BB4" s="246"/>
      <c r="BC4" s="252" t="s">
        <v>59</v>
      </c>
      <c r="BD4" s="253"/>
      <c r="BE4" s="253"/>
      <c r="BF4" s="253"/>
      <c r="BG4" s="253"/>
      <c r="BH4" s="253"/>
      <c r="BI4" s="253"/>
      <c r="BJ4" s="254"/>
    </row>
    <row r="5" spans="2:62" ht="87" customHeight="1" thickBot="1" x14ac:dyDescent="0.3">
      <c r="B5" s="250"/>
      <c r="C5" s="97" t="s">
        <v>14</v>
      </c>
      <c r="D5" s="48" t="s">
        <v>17</v>
      </c>
      <c r="E5" s="48" t="s">
        <v>18</v>
      </c>
      <c r="F5" s="48" t="s">
        <v>15</v>
      </c>
      <c r="G5" s="75" t="s">
        <v>76</v>
      </c>
      <c r="H5" s="97" t="s">
        <v>14</v>
      </c>
      <c r="I5" s="48" t="s">
        <v>17</v>
      </c>
      <c r="J5" s="48" t="s">
        <v>18</v>
      </c>
      <c r="K5" s="48" t="s">
        <v>15</v>
      </c>
      <c r="L5" s="75" t="s">
        <v>76</v>
      </c>
      <c r="M5" s="97" t="s">
        <v>14</v>
      </c>
      <c r="N5" s="48" t="s">
        <v>17</v>
      </c>
      <c r="O5" s="48" t="s">
        <v>18</v>
      </c>
      <c r="P5" s="48" t="s">
        <v>15</v>
      </c>
      <c r="Q5" s="75" t="s">
        <v>76</v>
      </c>
      <c r="R5" s="97" t="s">
        <v>14</v>
      </c>
      <c r="S5" s="48" t="s">
        <v>17</v>
      </c>
      <c r="T5" s="48" t="s">
        <v>18</v>
      </c>
      <c r="U5" s="48" t="s">
        <v>15</v>
      </c>
      <c r="V5" s="75" t="s">
        <v>76</v>
      </c>
      <c r="W5" s="97" t="s">
        <v>14</v>
      </c>
      <c r="X5" s="48" t="s">
        <v>15</v>
      </c>
      <c r="Y5" s="48" t="s">
        <v>19</v>
      </c>
      <c r="Z5" s="48" t="s">
        <v>17</v>
      </c>
      <c r="AA5" s="75" t="s">
        <v>20</v>
      </c>
      <c r="AB5" s="105"/>
      <c r="AC5" s="98" t="s">
        <v>14</v>
      </c>
      <c r="AD5" s="48" t="s">
        <v>15</v>
      </c>
      <c r="AE5" s="48" t="s">
        <v>19</v>
      </c>
      <c r="AF5" s="48" t="s">
        <v>45</v>
      </c>
      <c r="AG5" s="48" t="s">
        <v>90</v>
      </c>
      <c r="AH5" s="48" t="s">
        <v>17</v>
      </c>
      <c r="AI5" s="75" t="s">
        <v>20</v>
      </c>
      <c r="AJ5" s="81" t="s">
        <v>92</v>
      </c>
      <c r="AK5" s="98" t="s">
        <v>14</v>
      </c>
      <c r="AL5" s="48" t="s">
        <v>15</v>
      </c>
      <c r="AM5" s="48" t="s">
        <v>19</v>
      </c>
      <c r="AN5" s="48" t="s">
        <v>45</v>
      </c>
      <c r="AO5" s="48" t="s">
        <v>17</v>
      </c>
      <c r="AP5" s="75" t="s">
        <v>20</v>
      </c>
      <c r="AQ5" s="98" t="s">
        <v>14</v>
      </c>
      <c r="AR5" s="48" t="s">
        <v>15</v>
      </c>
      <c r="AS5" s="48" t="s">
        <v>19</v>
      </c>
      <c r="AT5" s="48" t="s">
        <v>45</v>
      </c>
      <c r="AU5" s="48" t="s">
        <v>17</v>
      </c>
      <c r="AV5" s="75" t="s">
        <v>20</v>
      </c>
      <c r="AW5" s="98" t="s">
        <v>14</v>
      </c>
      <c r="AX5" s="48" t="s">
        <v>15</v>
      </c>
      <c r="AY5" s="48" t="s">
        <v>19</v>
      </c>
      <c r="AZ5" s="48" t="s">
        <v>45</v>
      </c>
      <c r="BA5" s="48" t="s">
        <v>17</v>
      </c>
      <c r="BB5" s="75" t="s">
        <v>20</v>
      </c>
      <c r="BC5" s="47" t="s">
        <v>25</v>
      </c>
      <c r="BD5" s="48" t="s">
        <v>22</v>
      </c>
      <c r="BE5" s="48" t="s">
        <v>23</v>
      </c>
      <c r="BF5" s="49" t="s">
        <v>26</v>
      </c>
      <c r="BG5" s="48" t="s">
        <v>27</v>
      </c>
      <c r="BH5" s="49" t="s">
        <v>28</v>
      </c>
      <c r="BI5" s="48" t="s">
        <v>29</v>
      </c>
      <c r="BJ5" s="75" t="s">
        <v>24</v>
      </c>
    </row>
    <row r="6" spans="2:62" ht="14.45" customHeight="1" x14ac:dyDescent="0.25">
      <c r="B6" s="250"/>
      <c r="C6" s="247" t="s">
        <v>61</v>
      </c>
      <c r="D6" s="242" t="s">
        <v>62</v>
      </c>
      <c r="E6" s="242" t="s">
        <v>63</v>
      </c>
      <c r="F6" s="242" t="s">
        <v>64</v>
      </c>
      <c r="G6" s="240" t="s">
        <v>65</v>
      </c>
      <c r="H6" s="247" t="s">
        <v>66</v>
      </c>
      <c r="I6" s="242" t="s">
        <v>67</v>
      </c>
      <c r="J6" s="242" t="s">
        <v>68</v>
      </c>
      <c r="K6" s="242" t="s">
        <v>69</v>
      </c>
      <c r="L6" s="240" t="s">
        <v>70</v>
      </c>
      <c r="M6" s="247" t="s">
        <v>136</v>
      </c>
      <c r="N6" s="242" t="s">
        <v>137</v>
      </c>
      <c r="O6" s="242" t="s">
        <v>138</v>
      </c>
      <c r="P6" s="242" t="s">
        <v>139</v>
      </c>
      <c r="Q6" s="240" t="s">
        <v>140</v>
      </c>
      <c r="R6" s="247" t="s">
        <v>71</v>
      </c>
      <c r="S6" s="242" t="s">
        <v>72</v>
      </c>
      <c r="T6" s="242" t="s">
        <v>73</v>
      </c>
      <c r="U6" s="242" t="s">
        <v>74</v>
      </c>
      <c r="V6" s="240" t="s">
        <v>75</v>
      </c>
      <c r="W6" s="238" t="s">
        <v>77</v>
      </c>
      <c r="X6" s="242" t="s">
        <v>78</v>
      </c>
      <c r="Y6" s="242" t="s">
        <v>79</v>
      </c>
      <c r="Z6" s="242" t="s">
        <v>80</v>
      </c>
      <c r="AA6" s="240" t="s">
        <v>81</v>
      </c>
      <c r="AB6" s="106"/>
      <c r="AC6" s="238" t="s">
        <v>82</v>
      </c>
      <c r="AD6" s="242" t="s">
        <v>83</v>
      </c>
      <c r="AE6" s="242" t="s">
        <v>84</v>
      </c>
      <c r="AF6" s="242" t="s">
        <v>85</v>
      </c>
      <c r="AG6" s="242" t="s">
        <v>86</v>
      </c>
      <c r="AH6" s="242" t="s">
        <v>94</v>
      </c>
      <c r="AI6" s="240" t="s">
        <v>95</v>
      </c>
      <c r="AJ6" s="255" t="s">
        <v>91</v>
      </c>
      <c r="AK6" s="238" t="s">
        <v>96</v>
      </c>
      <c r="AL6" s="242" t="s">
        <v>97</v>
      </c>
      <c r="AM6" s="242" t="s">
        <v>93</v>
      </c>
      <c r="AN6" s="242" t="s">
        <v>87</v>
      </c>
      <c r="AO6" s="242" t="s">
        <v>98</v>
      </c>
      <c r="AP6" s="240" t="s">
        <v>99</v>
      </c>
      <c r="AQ6" s="261" t="s">
        <v>100</v>
      </c>
      <c r="AR6" s="259" t="s">
        <v>101</v>
      </c>
      <c r="AS6" s="259" t="s">
        <v>102</v>
      </c>
      <c r="AT6" s="259" t="s">
        <v>103</v>
      </c>
      <c r="AU6" s="259" t="s">
        <v>104</v>
      </c>
      <c r="AV6" s="257" t="s">
        <v>105</v>
      </c>
      <c r="AW6" s="238" t="s">
        <v>107</v>
      </c>
      <c r="AX6" s="242" t="s">
        <v>108</v>
      </c>
      <c r="AY6" s="242" t="s">
        <v>109</v>
      </c>
      <c r="AZ6" s="242" t="s">
        <v>111</v>
      </c>
      <c r="BA6" s="242" t="s">
        <v>110</v>
      </c>
      <c r="BB6" s="240" t="s">
        <v>106</v>
      </c>
      <c r="BC6" s="94" t="s">
        <v>30</v>
      </c>
      <c r="BD6" s="95" t="s">
        <v>35</v>
      </c>
      <c r="BE6" s="82" t="s">
        <v>36</v>
      </c>
      <c r="BF6" s="20" t="s">
        <v>39</v>
      </c>
      <c r="BG6" s="19" t="s">
        <v>37</v>
      </c>
      <c r="BH6" s="20" t="s">
        <v>40</v>
      </c>
      <c r="BI6" s="19" t="s">
        <v>38</v>
      </c>
      <c r="BJ6" s="36" t="s">
        <v>43</v>
      </c>
    </row>
    <row r="7" spans="2:62" ht="14.45" customHeight="1" thickBot="1" x14ac:dyDescent="0.3">
      <c r="B7" s="251"/>
      <c r="C7" s="248"/>
      <c r="D7" s="243"/>
      <c r="E7" s="243"/>
      <c r="F7" s="243"/>
      <c r="G7" s="241"/>
      <c r="H7" s="248"/>
      <c r="I7" s="243"/>
      <c r="J7" s="243"/>
      <c r="K7" s="243"/>
      <c r="L7" s="241"/>
      <c r="M7" s="248"/>
      <c r="N7" s="243"/>
      <c r="O7" s="243"/>
      <c r="P7" s="243"/>
      <c r="Q7" s="241"/>
      <c r="R7" s="248"/>
      <c r="S7" s="243"/>
      <c r="T7" s="243"/>
      <c r="U7" s="243"/>
      <c r="V7" s="241"/>
      <c r="W7" s="239"/>
      <c r="X7" s="243"/>
      <c r="Y7" s="243"/>
      <c r="Z7" s="243"/>
      <c r="AA7" s="241"/>
      <c r="AB7" s="101"/>
      <c r="AC7" s="239"/>
      <c r="AD7" s="243"/>
      <c r="AE7" s="243"/>
      <c r="AF7" s="243"/>
      <c r="AG7" s="243"/>
      <c r="AH7" s="243"/>
      <c r="AI7" s="241"/>
      <c r="AJ7" s="256"/>
      <c r="AK7" s="239"/>
      <c r="AL7" s="243"/>
      <c r="AM7" s="243"/>
      <c r="AN7" s="243"/>
      <c r="AO7" s="243"/>
      <c r="AP7" s="241"/>
      <c r="AQ7" s="262"/>
      <c r="AR7" s="260"/>
      <c r="AS7" s="260"/>
      <c r="AT7" s="260"/>
      <c r="AU7" s="260"/>
      <c r="AV7" s="258"/>
      <c r="AW7" s="239"/>
      <c r="AX7" s="243"/>
      <c r="AY7" s="243"/>
      <c r="AZ7" s="243"/>
      <c r="BA7" s="243"/>
      <c r="BB7" s="241"/>
      <c r="BC7" s="42" t="s">
        <v>32</v>
      </c>
      <c r="BD7" s="46" t="s">
        <v>33</v>
      </c>
      <c r="BE7" s="83" t="s">
        <v>34</v>
      </c>
      <c r="BF7" s="43"/>
      <c r="BG7" s="44"/>
      <c r="BH7" s="45" t="s">
        <v>31</v>
      </c>
      <c r="BI7" s="45" t="s">
        <v>41</v>
      </c>
      <c r="BJ7" s="46" t="s">
        <v>42</v>
      </c>
    </row>
    <row r="8" spans="2:62" x14ac:dyDescent="0.25">
      <c r="B8" s="96">
        <v>1872</v>
      </c>
      <c r="C8" s="69">
        <v>1.0042516380009629E-2</v>
      </c>
      <c r="D8" s="70">
        <v>1.3490750215790187E-2</v>
      </c>
      <c r="E8" s="70">
        <v>1.1049147891346289E-2</v>
      </c>
      <c r="F8" s="70">
        <v>2.9249838593143337E-2</v>
      </c>
      <c r="G8" s="71">
        <v>7.2527472527472533E-2</v>
      </c>
      <c r="H8" s="102">
        <f t="shared" ref="H8:H37" si="0">M8/0.9</f>
        <v>1.1604685594677795E-2</v>
      </c>
      <c r="I8" s="102">
        <f t="shared" ref="I8:I37" si="1">N8/0.9</f>
        <v>1.558931136046866E-2</v>
      </c>
      <c r="J8" s="102">
        <f t="shared" ref="J8:J37" si="2">O8/0.9</f>
        <v>1.3889401810958921E-2</v>
      </c>
      <c r="K8" s="102">
        <f t="shared" ref="K8:K37" si="3">P8/0.9</f>
        <v>3.3799813485410078E-2</v>
      </c>
      <c r="L8" s="102">
        <f t="shared" ref="L8:L37" si="4">Q8/0.9</f>
        <v>8.380952380952382E-2</v>
      </c>
      <c r="M8" s="69">
        <v>1.0444217035210016E-2</v>
      </c>
      <c r="N8" s="70">
        <v>1.4030380224421794E-2</v>
      </c>
      <c r="O8" s="70">
        <v>1.2500461629863029E-2</v>
      </c>
      <c r="P8" s="70">
        <v>3.0419832136869072E-2</v>
      </c>
      <c r="Q8" s="71">
        <v>7.5428571428571442E-2</v>
      </c>
      <c r="R8" s="69">
        <v>1.1966126656848305E-2</v>
      </c>
      <c r="S8" s="70">
        <v>1.5961486668462161E-2</v>
      </c>
      <c r="T8" s="70">
        <f t="shared" ref="T8:T37" si="5">(W8+Z8)/(AC8+AH8)</f>
        <v>1.3138332715680148E-2</v>
      </c>
      <c r="U8" s="70">
        <v>3.4852546916890076E-2</v>
      </c>
      <c r="V8" s="71">
        <v>8.3623693379790934E-2</v>
      </c>
      <c r="W8" s="84">
        <v>3.2500000000000001E-2</v>
      </c>
      <c r="X8" s="84">
        <v>1.2999999999999999E-2</v>
      </c>
      <c r="Y8" s="84">
        <v>7.1999999999999995E-2</v>
      </c>
      <c r="Z8" s="84">
        <v>1.7999999999999999E-2</v>
      </c>
      <c r="AA8" s="85">
        <v>4.6000000000000034E-3</v>
      </c>
      <c r="AB8" s="145">
        <f>AF8+AH8+AI8</f>
        <v>5.1370678975342683</v>
      </c>
      <c r="AC8" s="86">
        <v>2.7160000000000002</v>
      </c>
      <c r="AD8" s="87">
        <v>0.373</v>
      </c>
      <c r="AE8" s="87">
        <v>0.86099999999999999</v>
      </c>
      <c r="AF8" s="87">
        <f t="shared" ref="AF8:AF47" si="6">SUM(AC8:AE8)</f>
        <v>3.95</v>
      </c>
      <c r="AG8" s="88">
        <f>(AC8+AD8)/AF8</f>
        <v>0.78202531645569628</v>
      </c>
      <c r="AH8" s="87">
        <f t="shared" ref="AH8:AH37" si="7">0.95*SUM(AC8:AE8)*(BG8-1)</f>
        <v>1.1277145026575548</v>
      </c>
      <c r="AI8" s="89">
        <f t="shared" ref="AI8:AI37" si="8">0.05*SUM(AC8:AE8)*(BG8-1)</f>
        <v>5.9353394876713414E-2</v>
      </c>
      <c r="AJ8" s="90">
        <f t="shared" ref="AJ8:AJ37" si="9">(1+(BD8-1)/((AC8+AD8)/(AF8)))</f>
        <v>1.0334375672288139</v>
      </c>
      <c r="AK8" s="86">
        <f t="shared" ref="AK8:AK37" si="10">AC8*(1+(BD8-1)/((AC8+AD8)/(AF8)))</f>
        <v>2.8068164325934588</v>
      </c>
      <c r="AL8" s="87">
        <f t="shared" ref="AL8:AL37" si="11">AD8*(1+(BD8-1)/((AC8+AD8)/(AF8)))</f>
        <v>0.38547221257634756</v>
      </c>
      <c r="AM8" s="87">
        <f t="shared" ref="AM8:AM37" si="12">AE8</f>
        <v>0.86099999999999999</v>
      </c>
      <c r="AN8" s="87">
        <f t="shared" ref="AN8:AN37" si="13">SUM(AK8:AM8)</f>
        <v>4.0532886451698067</v>
      </c>
      <c r="AO8" s="87">
        <f t="shared" ref="AO8:AO37" si="14">0.95*SUM(AK8:AM8)*(BG8-1)</f>
        <v>1.157203136358274</v>
      </c>
      <c r="AP8" s="89">
        <f t="shared" ref="AP8:AP37" si="15">0.05*SUM(AK8:AM8)*(BG8-1)</f>
        <v>6.0905428229382851E-2</v>
      </c>
      <c r="AQ8" s="86">
        <f t="shared" ref="AQ8:AQ37" si="16">AK8*$BE8</f>
        <v>3.1117698809240113</v>
      </c>
      <c r="AR8" s="91">
        <f t="shared" ref="AR8:AR37" si="17">AL8*$BE8</f>
        <v>0.42735278556136086</v>
      </c>
      <c r="AS8" s="91">
        <f t="shared" ref="AS8:AS37" si="18">AM8*$BE8</f>
        <v>0.95454545454545436</v>
      </c>
      <c r="AT8" s="91">
        <f t="shared" ref="AT8:AT37" si="19">AN8*$BE8</f>
        <v>4.4936681210308267</v>
      </c>
      <c r="AU8" s="91">
        <f t="shared" ref="AU8:AU37" si="20">AO8*$BE8</f>
        <v>1.2829303063838955</v>
      </c>
      <c r="AV8" s="92">
        <f t="shared" ref="AV8:AV37" si="21">AP8*$BE8</f>
        <v>6.7522647704415559E-2</v>
      </c>
      <c r="AW8" s="86">
        <f t="shared" ref="AW8:AW37" si="22">AQ8*$BJ8</f>
        <v>3.2362406761609717</v>
      </c>
      <c r="AX8" s="87">
        <f t="shared" ref="AX8:AX37" si="23">AR8*$BJ8</f>
        <v>0.44444689698381529</v>
      </c>
      <c r="AY8" s="87">
        <f t="shared" ref="AY8:AY37" si="24">AS8*$BJ8</f>
        <v>0.99272727272727257</v>
      </c>
      <c r="AZ8" s="87">
        <f t="shared" ref="AZ8:AZ37" si="25">AT8*$BJ8</f>
        <v>4.6734148458720597</v>
      </c>
      <c r="BA8" s="87">
        <f t="shared" ref="BA8:BA37" si="26">AU8*$BJ8</f>
        <v>1.3342475186392513</v>
      </c>
      <c r="BB8" s="89">
        <f t="shared" ref="BB8:BB37" si="27">AV8*$BJ8</f>
        <v>7.0223553612592179E-2</v>
      </c>
      <c r="BC8" s="93">
        <v>3.75345</v>
      </c>
      <c r="BD8" s="88">
        <v>1.0261490240936217</v>
      </c>
      <c r="BE8" s="23">
        <v>1.1086474501108645</v>
      </c>
      <c r="BF8" s="10">
        <f t="shared" ref="BF8:BF47" si="28">BC8*BD8*BE8</f>
        <v>4.2700654706033303</v>
      </c>
      <c r="BG8" s="13">
        <v>1.3005235183631059</v>
      </c>
      <c r="BH8" s="10">
        <v>5.5533205694698546</v>
      </c>
      <c r="BI8" s="21">
        <v>5.7754533922486493</v>
      </c>
      <c r="BJ8" s="38">
        <f t="shared" ref="BJ8:BJ47" si="29">BI8/BH8</f>
        <v>1.04</v>
      </c>
    </row>
    <row r="9" spans="2:62" x14ac:dyDescent="0.25">
      <c r="B9" s="34">
        <v>1873</v>
      </c>
      <c r="C9" s="67">
        <v>1.0106775720800421E-2</v>
      </c>
      <c r="D9" s="4">
        <v>1.3181922291381504E-2</v>
      </c>
      <c r="E9" s="4">
        <v>1.0999287100736636E-2</v>
      </c>
      <c r="F9" s="4">
        <v>2.9674768244739334E-2</v>
      </c>
      <c r="G9" s="68">
        <v>7.4326692492160118E-2</v>
      </c>
      <c r="H9" s="102">
        <f t="shared" si="0"/>
        <v>1.1678940832924933E-2</v>
      </c>
      <c r="I9" s="102">
        <f t="shared" si="1"/>
        <v>1.5232443536707517E-2</v>
      </c>
      <c r="J9" s="102">
        <f t="shared" si="2"/>
        <v>1.3667475498625261E-2</v>
      </c>
      <c r="K9" s="102">
        <f t="shared" si="3"/>
        <v>3.4290843305032119E-2</v>
      </c>
      <c r="L9" s="102">
        <f t="shared" si="4"/>
        <v>8.5888622435385031E-2</v>
      </c>
      <c r="M9" s="67">
        <v>1.0511046749632439E-2</v>
      </c>
      <c r="N9" s="4">
        <v>1.3709199183036766E-2</v>
      </c>
      <c r="O9" s="4">
        <v>1.2300727948762736E-2</v>
      </c>
      <c r="P9" s="4">
        <v>3.0861758974528905E-2</v>
      </c>
      <c r="Q9" s="68">
        <v>7.7299760191846534E-2</v>
      </c>
      <c r="R9" s="67">
        <v>1.1966493817311527E-2</v>
      </c>
      <c r="S9" s="4">
        <v>1.5493041148434196E-2</v>
      </c>
      <c r="T9" s="4">
        <f t="shared" si="5"/>
        <v>1.2995371875239498E-2</v>
      </c>
      <c r="U9" s="4">
        <v>3.5135135135135137E-2</v>
      </c>
      <c r="V9" s="68">
        <v>8.5131894484412468E-2</v>
      </c>
      <c r="W9" s="16">
        <v>0.03</v>
      </c>
      <c r="X9" s="16">
        <v>1.2999999999999999E-2</v>
      </c>
      <c r="Y9" s="16">
        <v>7.0999999999999994E-2</v>
      </c>
      <c r="Z9" s="16">
        <v>1.6E-2</v>
      </c>
      <c r="AA9" s="28">
        <v>5.1000000000000004E-3</v>
      </c>
      <c r="AB9" s="145">
        <f t="shared" ref="AB9:AB72" si="30">AF9+AH9+AI9</f>
        <v>4.7980754877495464</v>
      </c>
      <c r="AC9" s="51">
        <v>2.5070000000000001</v>
      </c>
      <c r="AD9" s="21">
        <v>0.37</v>
      </c>
      <c r="AE9" s="21">
        <v>0.83399999999999996</v>
      </c>
      <c r="AF9" s="21">
        <f t="shared" si="6"/>
        <v>3.7110000000000003</v>
      </c>
      <c r="AG9" s="23">
        <f t="shared" ref="AG9:AG47" si="31">(AC9+AD9)/AF9</f>
        <v>0.77526273241713828</v>
      </c>
      <c r="AH9" s="21">
        <f t="shared" si="7"/>
        <v>1.032721713362069</v>
      </c>
      <c r="AI9" s="52">
        <f t="shared" si="8"/>
        <v>5.4353774387477315E-2</v>
      </c>
      <c r="AJ9" s="78">
        <f t="shared" si="9"/>
        <v>1.0337292417140878</v>
      </c>
      <c r="AK9" s="51">
        <f t="shared" si="10"/>
        <v>2.5915592089772179</v>
      </c>
      <c r="AL9" s="21">
        <f t="shared" si="11"/>
        <v>0.38247981943421244</v>
      </c>
      <c r="AM9" s="21">
        <f t="shared" si="12"/>
        <v>0.83399999999999996</v>
      </c>
      <c r="AN9" s="21">
        <f t="shared" si="13"/>
        <v>3.8080390284114305</v>
      </c>
      <c r="AO9" s="21">
        <f t="shared" si="14"/>
        <v>1.0597263783267798</v>
      </c>
      <c r="AP9" s="52">
        <f t="shared" si="15"/>
        <v>5.5775072543514735E-2</v>
      </c>
      <c r="AQ9" s="51">
        <f t="shared" si="16"/>
        <v>2.8541400979925307</v>
      </c>
      <c r="AR9" s="50">
        <f t="shared" si="17"/>
        <v>0.42123328131521193</v>
      </c>
      <c r="AS9" s="50">
        <f t="shared" si="18"/>
        <v>0.91850220264317173</v>
      </c>
      <c r="AT9" s="50">
        <f t="shared" si="19"/>
        <v>4.1938755819509144</v>
      </c>
      <c r="AU9" s="50">
        <f t="shared" si="20"/>
        <v>1.1670995356021803</v>
      </c>
      <c r="AV9" s="61">
        <f t="shared" si="21"/>
        <v>6.1426291347483182E-2</v>
      </c>
      <c r="AW9" s="51">
        <f t="shared" si="22"/>
        <v>2.9683057019122319</v>
      </c>
      <c r="AX9" s="21">
        <f t="shared" si="23"/>
        <v>0.43808261256782044</v>
      </c>
      <c r="AY9" s="21">
        <f t="shared" si="24"/>
        <v>0.95524229074889866</v>
      </c>
      <c r="AZ9" s="21">
        <f t="shared" si="25"/>
        <v>4.3616306052289513</v>
      </c>
      <c r="BA9" s="21">
        <f t="shared" si="26"/>
        <v>1.2137835170262676</v>
      </c>
      <c r="BB9" s="52">
        <f t="shared" si="27"/>
        <v>6.3883343001382514E-2</v>
      </c>
      <c r="BC9" s="37">
        <v>3.5264000000000002</v>
      </c>
      <c r="BD9" s="23">
        <v>1.0261490240936217</v>
      </c>
      <c r="BE9" s="23">
        <v>1.1013215859030836</v>
      </c>
      <c r="BF9" s="10">
        <f t="shared" si="28"/>
        <v>3.9852554169204266</v>
      </c>
      <c r="BG9" s="13">
        <v>1.2929333030852994</v>
      </c>
      <c r="BH9" s="10">
        <v>5.152669449837509</v>
      </c>
      <c r="BI9" s="21">
        <v>5.3587762278310098</v>
      </c>
      <c r="BJ9" s="38">
        <f t="shared" si="29"/>
        <v>1.04</v>
      </c>
    </row>
    <row r="10" spans="2:62" x14ac:dyDescent="0.25">
      <c r="B10" s="34">
        <v>1874</v>
      </c>
      <c r="C10" s="67">
        <v>1.0212307153021774E-2</v>
      </c>
      <c r="D10" s="4">
        <v>1.2901636629290947E-2</v>
      </c>
      <c r="E10" s="4">
        <v>1.0940110979766394E-2</v>
      </c>
      <c r="F10" s="4">
        <v>3.0995947882413742E-2</v>
      </c>
      <c r="G10" s="68">
        <v>7.4149533931527137E-2</v>
      </c>
      <c r="H10" s="102">
        <f t="shared" si="0"/>
        <v>1.1800888265714049E-2</v>
      </c>
      <c r="I10" s="102">
        <f t="shared" si="1"/>
        <v>1.4908557882736206E-2</v>
      </c>
      <c r="J10" s="102">
        <f t="shared" si="2"/>
        <v>1.3467937027939176E-2</v>
      </c>
      <c r="K10" s="102">
        <f t="shared" si="3"/>
        <v>3.5817539775233657E-2</v>
      </c>
      <c r="L10" s="102">
        <f t="shared" si="4"/>
        <v>8.5683905876431363E-2</v>
      </c>
      <c r="M10" s="67">
        <v>1.0620799439142644E-2</v>
      </c>
      <c r="N10" s="4">
        <v>1.3417702094462585E-2</v>
      </c>
      <c r="O10" s="4">
        <v>1.2121143325145259E-2</v>
      </c>
      <c r="P10" s="4">
        <v>3.223578579771029E-2</v>
      </c>
      <c r="Q10" s="68">
        <v>7.7115515288788225E-2</v>
      </c>
      <c r="R10" s="67">
        <v>1.2012012012012012E-2</v>
      </c>
      <c r="S10" s="4">
        <v>1.5064072111391375E-2</v>
      </c>
      <c r="T10" s="4">
        <f t="shared" si="5"/>
        <v>1.2842418870052819E-2</v>
      </c>
      <c r="U10" s="4">
        <v>3.6458333333333336E-2</v>
      </c>
      <c r="V10" s="68">
        <v>8.4371460928652317E-2</v>
      </c>
      <c r="W10" s="16">
        <v>3.2000000000000001E-2</v>
      </c>
      <c r="X10" s="16">
        <v>1.4E-2</v>
      </c>
      <c r="Y10" s="16">
        <v>7.4499999999999997E-2</v>
      </c>
      <c r="Z10" s="16">
        <v>1.4999999999999999E-2</v>
      </c>
      <c r="AA10" s="28">
        <v>5.1000000000000004E-3</v>
      </c>
      <c r="AB10" s="145">
        <f t="shared" si="30"/>
        <v>4.9791544145205338</v>
      </c>
      <c r="AC10" s="51">
        <v>2.6640000000000001</v>
      </c>
      <c r="AD10" s="21">
        <v>0.38400000000000001</v>
      </c>
      <c r="AE10" s="21">
        <v>0.88300000000000001</v>
      </c>
      <c r="AF10" s="21">
        <f t="shared" si="6"/>
        <v>3.931</v>
      </c>
      <c r="AG10" s="23">
        <f t="shared" si="31"/>
        <v>0.77537522258967184</v>
      </c>
      <c r="AH10" s="21">
        <f t="shared" si="7"/>
        <v>0.99574669379450698</v>
      </c>
      <c r="AI10" s="52">
        <f t="shared" si="8"/>
        <v>5.2407720726026688E-2</v>
      </c>
      <c r="AJ10" s="78">
        <f t="shared" si="9"/>
        <v>1.0337243483307175</v>
      </c>
      <c r="AK10" s="51">
        <f t="shared" si="10"/>
        <v>2.7538416639530316</v>
      </c>
      <c r="AL10" s="21">
        <f t="shared" si="11"/>
        <v>0.39695014975899551</v>
      </c>
      <c r="AM10" s="21">
        <f t="shared" si="12"/>
        <v>0.88300000000000001</v>
      </c>
      <c r="AN10" s="21">
        <f t="shared" si="13"/>
        <v>4.0337918137120266</v>
      </c>
      <c r="AO10" s="21">
        <f t="shared" si="14"/>
        <v>1.0217844980816837</v>
      </c>
      <c r="AP10" s="52">
        <f t="shared" si="15"/>
        <v>5.3778131477983347E-2</v>
      </c>
      <c r="AQ10" s="51">
        <f t="shared" si="16"/>
        <v>3.0129558686575835</v>
      </c>
      <c r="AR10" s="50">
        <f t="shared" si="17"/>
        <v>0.4342999450317237</v>
      </c>
      <c r="AS10" s="50">
        <f t="shared" si="18"/>
        <v>0.96608315098468267</v>
      </c>
      <c r="AT10" s="50">
        <f t="shared" si="19"/>
        <v>4.4133389646739891</v>
      </c>
      <c r="AU10" s="50">
        <f t="shared" si="20"/>
        <v>1.1179261466976844</v>
      </c>
      <c r="AV10" s="61">
        <f t="shared" si="21"/>
        <v>5.8838218247246547E-2</v>
      </c>
      <c r="AW10" s="51">
        <f t="shared" si="22"/>
        <v>3.1334741034038869</v>
      </c>
      <c r="AX10" s="21">
        <f t="shared" si="23"/>
        <v>0.45167194283299267</v>
      </c>
      <c r="AY10" s="21">
        <f t="shared" si="24"/>
        <v>1.00472647702407</v>
      </c>
      <c r="AZ10" s="21">
        <f t="shared" si="25"/>
        <v>4.589872523260949</v>
      </c>
      <c r="BA10" s="21">
        <f t="shared" si="26"/>
        <v>1.1626431925655918</v>
      </c>
      <c r="BB10" s="52">
        <f t="shared" si="27"/>
        <v>6.1191746977136412E-2</v>
      </c>
      <c r="BC10" s="37">
        <v>3.7353999999999998</v>
      </c>
      <c r="BD10" s="23">
        <v>1.0261490240936217</v>
      </c>
      <c r="BE10" s="23">
        <v>1.0940919037199124</v>
      </c>
      <c r="BF10" s="10">
        <f t="shared" si="28"/>
        <v>4.1937385827125979</v>
      </c>
      <c r="BG10" s="13">
        <v>1.2666381110456713</v>
      </c>
      <c r="BH10" s="10">
        <v>5.3119491166264359</v>
      </c>
      <c r="BI10" s="21">
        <v>5.5244270812914937</v>
      </c>
      <c r="BJ10" s="38">
        <f t="shared" si="29"/>
        <v>1.04</v>
      </c>
    </row>
    <row r="11" spans="2:62" x14ac:dyDescent="0.25">
      <c r="B11" s="34">
        <v>1875</v>
      </c>
      <c r="C11" s="67">
        <v>1.0713879264518073E-2</v>
      </c>
      <c r="D11" s="4">
        <v>1.3738225998874138E-2</v>
      </c>
      <c r="E11" s="4">
        <v>1.1527877228330711E-2</v>
      </c>
      <c r="F11" s="4">
        <v>3.1533991488011323E-2</v>
      </c>
      <c r="G11" s="68">
        <v>7.7438009981779327E-2</v>
      </c>
      <c r="H11" s="102">
        <f t="shared" si="0"/>
        <v>1.238048270566533E-2</v>
      </c>
      <c r="I11" s="102">
        <f t="shared" si="1"/>
        <v>1.5875283376476781E-2</v>
      </c>
      <c r="J11" s="102">
        <f t="shared" si="2"/>
        <v>1.4232477518437077E-2</v>
      </c>
      <c r="K11" s="102">
        <f t="shared" si="3"/>
        <v>3.6439279052813085E-2</v>
      </c>
      <c r="L11" s="102">
        <f t="shared" si="4"/>
        <v>8.9483922645611655E-2</v>
      </c>
      <c r="M11" s="67">
        <v>1.1142434435098797E-2</v>
      </c>
      <c r="N11" s="4">
        <v>1.4287755038829102E-2</v>
      </c>
      <c r="O11" s="4">
        <v>1.2809229766593369E-2</v>
      </c>
      <c r="P11" s="4">
        <v>3.2795351147531779E-2</v>
      </c>
      <c r="Q11" s="68">
        <v>8.0535530381050491E-2</v>
      </c>
      <c r="R11" s="67">
        <v>1.2521739130434782E-2</v>
      </c>
      <c r="S11" s="4">
        <v>1.5936267271286095E-2</v>
      </c>
      <c r="T11" s="4">
        <f t="shared" si="5"/>
        <v>1.344580733496694E-2</v>
      </c>
      <c r="U11" s="4">
        <v>3.6855036855036855E-2</v>
      </c>
      <c r="V11" s="68">
        <v>8.7538619979402682E-2</v>
      </c>
      <c r="W11" s="16">
        <v>3.5999999999999997E-2</v>
      </c>
      <c r="X11" s="16">
        <v>1.4999999999999999E-2</v>
      </c>
      <c r="Y11" s="16">
        <v>8.5000000000000006E-2</v>
      </c>
      <c r="Z11" s="16">
        <v>1.7000000000000001E-2</v>
      </c>
      <c r="AA11" s="28">
        <v>5.1000000000000004E-3</v>
      </c>
      <c r="AB11" s="145">
        <f t="shared" si="30"/>
        <v>5.3758938707841537</v>
      </c>
      <c r="AC11" s="51">
        <v>2.875</v>
      </c>
      <c r="AD11" s="21">
        <v>0.40699999999999997</v>
      </c>
      <c r="AE11" s="21">
        <v>0.97099999999999997</v>
      </c>
      <c r="AF11" s="21">
        <f t="shared" si="6"/>
        <v>4.2530000000000001</v>
      </c>
      <c r="AG11" s="23">
        <f t="shared" si="31"/>
        <v>0.77169057136139196</v>
      </c>
      <c r="AH11" s="21">
        <f t="shared" si="7"/>
        <v>1.066749177244946</v>
      </c>
      <c r="AI11" s="52">
        <f t="shared" si="8"/>
        <v>5.6144693539207681E-2</v>
      </c>
      <c r="AJ11" s="78">
        <f t="shared" si="9"/>
        <v>1.0338853746100467</v>
      </c>
      <c r="AK11" s="51">
        <f t="shared" si="10"/>
        <v>2.9724204520038842</v>
      </c>
      <c r="AL11" s="21">
        <f t="shared" si="11"/>
        <v>0.42079134746628899</v>
      </c>
      <c r="AM11" s="21">
        <f t="shared" si="12"/>
        <v>0.97099999999999997</v>
      </c>
      <c r="AN11" s="21">
        <f t="shared" si="13"/>
        <v>4.3642117994701728</v>
      </c>
      <c r="AO11" s="21">
        <f t="shared" si="14"/>
        <v>1.094643627182575</v>
      </c>
      <c r="AP11" s="52">
        <f t="shared" si="15"/>
        <v>5.7612822483293427E-2</v>
      </c>
      <c r="AQ11" s="51">
        <f t="shared" si="16"/>
        <v>3.2308917956563952</v>
      </c>
      <c r="AR11" s="50">
        <f t="shared" si="17"/>
        <v>0.45738189941987922</v>
      </c>
      <c r="AS11" s="50">
        <f t="shared" si="18"/>
        <v>1.0554347826086954</v>
      </c>
      <c r="AT11" s="50">
        <f t="shared" si="19"/>
        <v>4.7437084776849696</v>
      </c>
      <c r="AU11" s="50">
        <f t="shared" si="20"/>
        <v>1.1898300295462769</v>
      </c>
      <c r="AV11" s="61">
        <f t="shared" si="21"/>
        <v>6.2622633134014574E-2</v>
      </c>
      <c r="AW11" s="51">
        <f t="shared" si="22"/>
        <v>3.3601274674826511</v>
      </c>
      <c r="AX11" s="21">
        <f t="shared" si="23"/>
        <v>0.47567717539667442</v>
      </c>
      <c r="AY11" s="21">
        <f t="shared" si="24"/>
        <v>1.0976521739130431</v>
      </c>
      <c r="AZ11" s="21">
        <f t="shared" si="25"/>
        <v>4.9334568167923685</v>
      </c>
      <c r="BA11" s="21">
        <f t="shared" si="26"/>
        <v>1.2374232307281281</v>
      </c>
      <c r="BB11" s="52">
        <f t="shared" si="27"/>
        <v>6.5127538459375162E-2</v>
      </c>
      <c r="BC11" s="37">
        <v>4.0412999999999997</v>
      </c>
      <c r="BD11" s="23">
        <v>1.0261490240936217</v>
      </c>
      <c r="BE11" s="23">
        <v>1.0869565217391302</v>
      </c>
      <c r="BF11" s="10">
        <f t="shared" si="28"/>
        <v>4.5075826642060353</v>
      </c>
      <c r="BG11" s="13">
        <v>1.2640239526884913</v>
      </c>
      <c r="BH11" s="10">
        <v>5.6976924562798335</v>
      </c>
      <c r="BI11" s="21">
        <v>5.9256001545310273</v>
      </c>
      <c r="BJ11" s="38">
        <f t="shared" si="29"/>
        <v>1.04</v>
      </c>
    </row>
    <row r="12" spans="2:62" x14ac:dyDescent="0.25">
      <c r="B12" s="34">
        <v>1876</v>
      </c>
      <c r="C12" s="67">
        <v>1.0696630409373232E-2</v>
      </c>
      <c r="D12" s="4">
        <v>1.5441123187552527E-2</v>
      </c>
      <c r="E12" s="4">
        <v>1.1871285128019944E-2</v>
      </c>
      <c r="F12" s="4">
        <v>3.1911614054630139E-2</v>
      </c>
      <c r="G12" s="68">
        <v>7.859416965929325E-2</v>
      </c>
      <c r="H12" s="102">
        <f t="shared" si="0"/>
        <v>1.2360550695275734E-2</v>
      </c>
      <c r="I12" s="102">
        <f t="shared" si="1"/>
        <v>1.7843075683394029E-2</v>
      </c>
      <c r="J12" s="102">
        <f t="shared" si="2"/>
        <v>1.5200308932728293E-2</v>
      </c>
      <c r="K12" s="102">
        <f t="shared" si="3"/>
        <v>3.6875642907572607E-2</v>
      </c>
      <c r="L12" s="102">
        <f t="shared" si="4"/>
        <v>9.0819929384072198E-2</v>
      </c>
      <c r="M12" s="67">
        <v>1.1124495625748161E-2</v>
      </c>
      <c r="N12" s="4">
        <v>1.6058768115054627E-2</v>
      </c>
      <c r="O12" s="4">
        <v>1.3680278039455464E-2</v>
      </c>
      <c r="P12" s="4">
        <v>3.3188078616815345E-2</v>
      </c>
      <c r="Q12" s="68">
        <v>8.1737936445664974E-2</v>
      </c>
      <c r="R12" s="67">
        <v>1.2414649286157667E-2</v>
      </c>
      <c r="S12" s="4">
        <v>1.7795560722903971E-2</v>
      </c>
      <c r="T12" s="4">
        <f t="shared" si="5"/>
        <v>1.3753933250692133E-2</v>
      </c>
      <c r="U12" s="4">
        <v>3.7037037037037035E-2</v>
      </c>
      <c r="V12" s="68">
        <v>8.8269909768536672E-2</v>
      </c>
      <c r="W12" s="16">
        <v>0.04</v>
      </c>
      <c r="X12" s="16">
        <v>1.7000000000000001E-2</v>
      </c>
      <c r="Y12" s="16">
        <v>0.09</v>
      </c>
      <c r="Z12" s="16">
        <v>1.9E-2</v>
      </c>
      <c r="AA12" s="28">
        <v>5.1000000000000004E-3</v>
      </c>
      <c r="AB12" s="145">
        <f t="shared" si="30"/>
        <v>5.8244757975329637</v>
      </c>
      <c r="AC12" s="51">
        <v>3.222</v>
      </c>
      <c r="AD12" s="21">
        <v>0.45900000000000002</v>
      </c>
      <c r="AE12" s="21">
        <v>1.0196000000000001</v>
      </c>
      <c r="AF12" s="21">
        <f t="shared" si="6"/>
        <v>4.7005999999999997</v>
      </c>
      <c r="AG12" s="23">
        <f t="shared" si="31"/>
        <v>0.78309152023145989</v>
      </c>
      <c r="AH12" s="21">
        <f t="shared" si="7"/>
        <v>1.0676820076563163</v>
      </c>
      <c r="AI12" s="52">
        <f t="shared" si="8"/>
        <v>5.6193789876648234E-2</v>
      </c>
      <c r="AJ12" s="78">
        <f t="shared" si="9"/>
        <v>1.0333920409275954</v>
      </c>
      <c r="AK12" s="51">
        <f t="shared" si="10"/>
        <v>3.3295891558687125</v>
      </c>
      <c r="AL12" s="21">
        <f t="shared" si="11"/>
        <v>0.47432694678576631</v>
      </c>
      <c r="AM12" s="21">
        <f t="shared" si="12"/>
        <v>1.0196000000000001</v>
      </c>
      <c r="AN12" s="21">
        <f t="shared" si="13"/>
        <v>4.8235161026544784</v>
      </c>
      <c r="AO12" s="21">
        <f t="shared" si="14"/>
        <v>1.0956008501988479</v>
      </c>
      <c r="AP12" s="52">
        <f t="shared" si="15"/>
        <v>5.7663202642044629E-2</v>
      </c>
      <c r="AQ12" s="51">
        <f t="shared" si="16"/>
        <v>3.5956686348474216</v>
      </c>
      <c r="AR12" s="50">
        <f t="shared" si="17"/>
        <v>0.51223212395871087</v>
      </c>
      <c r="AS12" s="50">
        <f t="shared" si="18"/>
        <v>1.1010799136069114</v>
      </c>
      <c r="AT12" s="50">
        <f t="shared" si="19"/>
        <v>5.208980672413043</v>
      </c>
      <c r="AU12" s="50">
        <f t="shared" si="20"/>
        <v>1.1831542658734857</v>
      </c>
      <c r="AV12" s="61">
        <f t="shared" si="21"/>
        <v>6.2271277151236093E-2</v>
      </c>
      <c r="AW12" s="51">
        <f t="shared" si="22"/>
        <v>3.7394953802413187</v>
      </c>
      <c r="AX12" s="21">
        <f t="shared" si="23"/>
        <v>0.53272140891705932</v>
      </c>
      <c r="AY12" s="21">
        <f t="shared" si="24"/>
        <v>1.1451231101511878</v>
      </c>
      <c r="AZ12" s="21">
        <f t="shared" si="25"/>
        <v>5.4173398993095647</v>
      </c>
      <c r="BA12" s="21">
        <f t="shared" si="26"/>
        <v>1.2304804365084252</v>
      </c>
      <c r="BB12" s="52">
        <f t="shared" si="27"/>
        <v>6.4762128237285541E-2</v>
      </c>
      <c r="BC12" s="37">
        <v>4.4668999999999999</v>
      </c>
      <c r="BD12" s="23">
        <v>1.0261490240936217</v>
      </c>
      <c r="BE12" s="23">
        <v>1.079913606911447</v>
      </c>
      <c r="BF12" s="10">
        <f t="shared" si="28"/>
        <v>4.9500054813431946</v>
      </c>
      <c r="BG12" s="13">
        <v>1.2390919877319841</v>
      </c>
      <c r="BH12" s="10">
        <v>6.1335121311617558</v>
      </c>
      <c r="BI12" s="21">
        <v>6.378852616408226</v>
      </c>
      <c r="BJ12" s="38">
        <f t="shared" si="29"/>
        <v>1.04</v>
      </c>
    </row>
    <row r="13" spans="2:62" x14ac:dyDescent="0.25">
      <c r="B13" s="34">
        <v>1877</v>
      </c>
      <c r="C13" s="67">
        <v>1.0716367818306052E-2</v>
      </c>
      <c r="D13" s="4">
        <v>1.5716315926985396E-2</v>
      </c>
      <c r="E13" s="4">
        <v>1.1987602804228959E-2</v>
      </c>
      <c r="F13" s="4">
        <v>3.236042965165313E-2</v>
      </c>
      <c r="G13" s="68">
        <v>7.9072398190045259E-2</v>
      </c>
      <c r="H13" s="102">
        <f t="shared" si="0"/>
        <v>1.2383358367820327E-2</v>
      </c>
      <c r="I13" s="102">
        <f t="shared" si="1"/>
        <v>1.8161076182294237E-2</v>
      </c>
      <c r="J13" s="102">
        <f t="shared" si="2"/>
        <v>1.5345048232275522E-2</v>
      </c>
      <c r="K13" s="102">
        <f t="shared" si="3"/>
        <v>3.7394274264132506E-2</v>
      </c>
      <c r="L13" s="102">
        <f t="shared" si="4"/>
        <v>9.1372549019607854E-2</v>
      </c>
      <c r="M13" s="67">
        <v>1.1145022531038294E-2</v>
      </c>
      <c r="N13" s="4">
        <v>1.6344968564064814E-2</v>
      </c>
      <c r="O13" s="4">
        <v>1.3810543409047971E-2</v>
      </c>
      <c r="P13" s="4">
        <v>3.3654846837719257E-2</v>
      </c>
      <c r="Q13" s="68">
        <v>8.2235294117647073E-2</v>
      </c>
      <c r="R13" s="67">
        <v>1.2362178416304711E-2</v>
      </c>
      <c r="S13" s="4">
        <v>1.7996108949416334E-2</v>
      </c>
      <c r="T13" s="4">
        <f t="shared" si="5"/>
        <v>1.3802536682417306E-2</v>
      </c>
      <c r="U13" s="4">
        <v>3.7330316742081447E-2</v>
      </c>
      <c r="V13" s="68">
        <v>8.8235294117647065E-2</v>
      </c>
      <c r="W13" s="16">
        <v>3.6999999999999998E-2</v>
      </c>
      <c r="X13" s="16">
        <v>1.6500000000000001E-2</v>
      </c>
      <c r="Y13" s="16">
        <v>8.8499999999999995E-2</v>
      </c>
      <c r="Z13" s="16">
        <v>1.8499999999999999E-2</v>
      </c>
      <c r="AA13" s="28">
        <v>5.1000000000000038E-3</v>
      </c>
      <c r="AB13" s="145">
        <f t="shared" si="30"/>
        <v>5.5201052631578946</v>
      </c>
      <c r="AC13" s="51">
        <v>2.9929999999999999</v>
      </c>
      <c r="AD13" s="21">
        <v>0.442</v>
      </c>
      <c r="AE13" s="21">
        <v>1.0029999999999999</v>
      </c>
      <c r="AF13" s="21">
        <f t="shared" si="6"/>
        <v>4.4379999999999997</v>
      </c>
      <c r="AG13" s="23">
        <f t="shared" si="31"/>
        <v>0.77399729607931511</v>
      </c>
      <c r="AH13" s="21">
        <f t="shared" si="7"/>
        <v>1.0280000000000005</v>
      </c>
      <c r="AI13" s="52">
        <f t="shared" si="8"/>
        <v>5.4105263157894753E-2</v>
      </c>
      <c r="AJ13" s="78">
        <f t="shared" si="9"/>
        <v>1.0337843868784551</v>
      </c>
      <c r="AK13" s="51">
        <f t="shared" si="10"/>
        <v>3.094116669927216</v>
      </c>
      <c r="AL13" s="21">
        <f t="shared" si="11"/>
        <v>0.45693269900027716</v>
      </c>
      <c r="AM13" s="21">
        <f t="shared" si="12"/>
        <v>1.0029999999999999</v>
      </c>
      <c r="AN13" s="21">
        <f t="shared" si="13"/>
        <v>4.554049368927493</v>
      </c>
      <c r="AO13" s="21">
        <f t="shared" si="14"/>
        <v>1.0548811967682434</v>
      </c>
      <c r="AP13" s="52">
        <f t="shared" si="15"/>
        <v>5.5520062987802286E-2</v>
      </c>
      <c r="AQ13" s="51">
        <f t="shared" si="16"/>
        <v>3.3198676715957252</v>
      </c>
      <c r="AR13" s="50">
        <f t="shared" si="17"/>
        <v>0.49027113626639179</v>
      </c>
      <c r="AS13" s="50">
        <f t="shared" si="18"/>
        <v>1.0761802575107293</v>
      </c>
      <c r="AT13" s="50">
        <f t="shared" si="19"/>
        <v>4.8863190653728461</v>
      </c>
      <c r="AU13" s="50">
        <f t="shared" si="20"/>
        <v>1.1318467776483299</v>
      </c>
      <c r="AV13" s="61">
        <f t="shared" si="21"/>
        <v>5.9570883034122619E-2</v>
      </c>
      <c r="AW13" s="51">
        <f t="shared" si="22"/>
        <v>3.4526623784595545</v>
      </c>
      <c r="AX13" s="21">
        <f t="shared" si="23"/>
        <v>0.50988198171704746</v>
      </c>
      <c r="AY13" s="21">
        <f t="shared" si="24"/>
        <v>1.1192274678111584</v>
      </c>
      <c r="AZ13" s="21">
        <f t="shared" si="25"/>
        <v>5.0817718279877599</v>
      </c>
      <c r="BA13" s="21">
        <f t="shared" si="26"/>
        <v>1.1771206487542631</v>
      </c>
      <c r="BB13" s="52">
        <f t="shared" si="27"/>
        <v>6.1953718355487526E-2</v>
      </c>
      <c r="BC13" s="37">
        <v>4.2161</v>
      </c>
      <c r="BD13" s="23">
        <v>1.0261490240936217</v>
      </c>
      <c r="BE13" s="23">
        <v>1.0729613733905579</v>
      </c>
      <c r="BF13" s="10">
        <f t="shared" si="28"/>
        <v>4.642003112104204</v>
      </c>
      <c r="BG13" s="13">
        <v>1.2438272336993905</v>
      </c>
      <c r="BH13" s="10">
        <v>5.7738498897525341</v>
      </c>
      <c r="BI13" s="21">
        <v>6.0048038853426355</v>
      </c>
      <c r="BJ13" s="38">
        <f t="shared" si="29"/>
        <v>1.04</v>
      </c>
    </row>
    <row r="14" spans="2:62" x14ac:dyDescent="0.25">
      <c r="B14" s="34">
        <v>1878</v>
      </c>
      <c r="C14" s="67">
        <v>1.0931865181374937E-2</v>
      </c>
      <c r="D14" s="4">
        <v>1.5844263365951981E-2</v>
      </c>
      <c r="E14" s="4">
        <v>1.2144415332996934E-2</v>
      </c>
      <c r="F14" s="4">
        <v>3.3268074462980843E-2</v>
      </c>
      <c r="G14" s="68">
        <v>7.9043074084587009E-2</v>
      </c>
      <c r="H14" s="102">
        <f t="shared" si="0"/>
        <v>1.2632377542922148E-2</v>
      </c>
      <c r="I14" s="102">
        <f t="shared" si="1"/>
        <v>1.8308926556211177E-2</v>
      </c>
      <c r="J14" s="102">
        <f t="shared" si="2"/>
        <v>1.5467455488187972E-2</v>
      </c>
      <c r="K14" s="102">
        <f t="shared" si="3"/>
        <v>3.8443108268333422E-2</v>
      </c>
      <c r="L14" s="102">
        <f t="shared" si="4"/>
        <v>9.1338663386633864E-2</v>
      </c>
      <c r="M14" s="67">
        <v>1.1369139788629934E-2</v>
      </c>
      <c r="N14" s="4">
        <v>1.647803390059006E-2</v>
      </c>
      <c r="O14" s="4">
        <v>1.3920709939369176E-2</v>
      </c>
      <c r="P14" s="4">
        <v>3.459879744150008E-2</v>
      </c>
      <c r="Q14" s="68">
        <v>8.2204797047970485E-2</v>
      </c>
      <c r="R14" s="67">
        <v>1.2531328320802004E-2</v>
      </c>
      <c r="S14" s="4">
        <v>1.802656546489563E-2</v>
      </c>
      <c r="T14" s="4">
        <f t="shared" si="5"/>
        <v>1.3895430993876587E-2</v>
      </c>
      <c r="U14" s="4">
        <v>3.8135593220338986E-2</v>
      </c>
      <c r="V14" s="68">
        <v>8.763837638376383E-2</v>
      </c>
      <c r="W14" s="16">
        <v>0.04</v>
      </c>
      <c r="X14" s="16">
        <v>1.7999999999999999E-2</v>
      </c>
      <c r="Y14" s="16">
        <v>9.5000000000000001E-2</v>
      </c>
      <c r="Z14" s="16">
        <v>1.9E-2</v>
      </c>
      <c r="AA14" s="28">
        <v>5.1000000000000004E-3</v>
      </c>
      <c r="AB14" s="145">
        <f t="shared" si="30"/>
        <v>5.8574736842105271</v>
      </c>
      <c r="AC14" s="51">
        <v>3.1920000000000002</v>
      </c>
      <c r="AD14" s="21">
        <v>0.47199999999999998</v>
      </c>
      <c r="AE14" s="21">
        <v>1.0840000000000001</v>
      </c>
      <c r="AF14" s="21">
        <f t="shared" si="6"/>
        <v>4.7480000000000002</v>
      </c>
      <c r="AG14" s="23">
        <f t="shared" si="31"/>
        <v>0.77169334456613314</v>
      </c>
      <c r="AH14" s="21">
        <f t="shared" si="7"/>
        <v>1.0540000000000003</v>
      </c>
      <c r="AI14" s="52">
        <f t="shared" si="8"/>
        <v>5.5473684210526328E-2</v>
      </c>
      <c r="AJ14" s="78">
        <f t="shared" si="9"/>
        <v>1.0338852528374771</v>
      </c>
      <c r="AK14" s="51">
        <f t="shared" si="10"/>
        <v>3.300161727057227</v>
      </c>
      <c r="AL14" s="21">
        <f t="shared" si="11"/>
        <v>0.48799383933928919</v>
      </c>
      <c r="AM14" s="21">
        <f t="shared" si="12"/>
        <v>1.0840000000000001</v>
      </c>
      <c r="AN14" s="21">
        <f t="shared" si="13"/>
        <v>4.8721555663965166</v>
      </c>
      <c r="AO14" s="21">
        <f t="shared" si="14"/>
        <v>1.0815610713946775</v>
      </c>
      <c r="AP14" s="52">
        <f t="shared" si="15"/>
        <v>5.6924266915509343E-2</v>
      </c>
      <c r="AQ14" s="51">
        <f t="shared" si="16"/>
        <v>3.518296084282758</v>
      </c>
      <c r="AR14" s="50">
        <f t="shared" si="17"/>
        <v>0.52024929567088396</v>
      </c>
      <c r="AS14" s="50">
        <f t="shared" si="18"/>
        <v>1.1556503198294243</v>
      </c>
      <c r="AT14" s="50">
        <f t="shared" si="19"/>
        <v>5.1941956997830667</v>
      </c>
      <c r="AU14" s="50">
        <f t="shared" si="20"/>
        <v>1.1530501827235369</v>
      </c>
      <c r="AV14" s="61">
        <f t="shared" si="21"/>
        <v>6.0686851722291407E-2</v>
      </c>
      <c r="AW14" s="51">
        <f t="shared" si="22"/>
        <v>3.6590279276540683</v>
      </c>
      <c r="AX14" s="21">
        <f t="shared" si="23"/>
        <v>0.54105926749771938</v>
      </c>
      <c r="AY14" s="21">
        <f t="shared" si="24"/>
        <v>1.2018763326226014</v>
      </c>
      <c r="AZ14" s="21">
        <f t="shared" si="25"/>
        <v>5.4019635277743898</v>
      </c>
      <c r="BA14" s="21">
        <f t="shared" si="26"/>
        <v>1.1991721900324783</v>
      </c>
      <c r="BB14" s="52">
        <f t="shared" si="27"/>
        <v>6.3114325791183062E-2</v>
      </c>
      <c r="BC14" s="37">
        <v>4.5106000000000002</v>
      </c>
      <c r="BD14" s="23">
        <v>1.0261490240936217</v>
      </c>
      <c r="BE14" s="23">
        <v>1.0660980810234542</v>
      </c>
      <c r="BF14" s="10">
        <f t="shared" si="28"/>
        <v>4.9344859147939131</v>
      </c>
      <c r="BG14" s="13">
        <v>1.2336717953265641</v>
      </c>
      <c r="BH14" s="10">
        <v>6.0875360975174502</v>
      </c>
      <c r="BI14" s="21">
        <v>6.3310375414181488</v>
      </c>
      <c r="BJ14" s="38">
        <f t="shared" si="29"/>
        <v>1.04</v>
      </c>
    </row>
    <row r="15" spans="2:62" x14ac:dyDescent="0.25">
      <c r="B15" s="34">
        <v>1879</v>
      </c>
      <c r="C15" s="67">
        <v>1.1053068899518913E-2</v>
      </c>
      <c r="D15" s="4">
        <v>1.604240587721224E-2</v>
      </c>
      <c r="E15" s="4">
        <v>1.2285631948541442E-2</v>
      </c>
      <c r="F15" s="4">
        <v>3.2306735126989991E-2</v>
      </c>
      <c r="G15" s="68">
        <v>8.0067854113655662E-2</v>
      </c>
      <c r="H15" s="102">
        <f t="shared" si="0"/>
        <v>1.2772435172777411E-2</v>
      </c>
      <c r="I15" s="102">
        <f t="shared" si="1"/>
        <v>1.8537891235889701E-2</v>
      </c>
      <c r="J15" s="102">
        <f t="shared" si="2"/>
        <v>1.559604709083158E-2</v>
      </c>
      <c r="K15" s="102">
        <f t="shared" si="3"/>
        <v>3.7332227257855094E-2</v>
      </c>
      <c r="L15" s="102">
        <f t="shared" si="4"/>
        <v>9.2522853642446529E-2</v>
      </c>
      <c r="M15" s="67">
        <v>1.149519165549967E-2</v>
      </c>
      <c r="N15" s="4">
        <v>1.668410211230073E-2</v>
      </c>
      <c r="O15" s="4">
        <v>1.4036442381748422E-2</v>
      </c>
      <c r="P15" s="4">
        <v>3.3599004532069585E-2</v>
      </c>
      <c r="Q15" s="68">
        <v>8.3270568278201881E-2</v>
      </c>
      <c r="R15" s="67">
        <v>1.2593703148425789E-2</v>
      </c>
      <c r="S15" s="4">
        <v>1.8135990572474284E-2</v>
      </c>
      <c r="T15" s="4">
        <f t="shared" si="5"/>
        <v>1.3970950772446575E-2</v>
      </c>
      <c r="U15" s="4">
        <v>3.6809815950920241E-2</v>
      </c>
      <c r="V15" s="68">
        <v>8.8210347752332482E-2</v>
      </c>
      <c r="W15" s="16">
        <v>4.2000000000000003E-2</v>
      </c>
      <c r="X15" s="16">
        <v>1.7999999999999999E-2</v>
      </c>
      <c r="Y15" s="16">
        <v>0.104</v>
      </c>
      <c r="Z15" s="16">
        <v>0.02</v>
      </c>
      <c r="AA15" s="28">
        <v>6.6000000000000017E-3</v>
      </c>
      <c r="AB15" s="145">
        <f t="shared" si="30"/>
        <v>6.1638206066725569</v>
      </c>
      <c r="AC15" s="51">
        <v>3.335</v>
      </c>
      <c r="AD15" s="21">
        <v>0.48899999999999999</v>
      </c>
      <c r="AE15" s="21">
        <v>1.179</v>
      </c>
      <c r="AF15" s="21">
        <f t="shared" si="6"/>
        <v>5.0030000000000001</v>
      </c>
      <c r="AG15" s="23">
        <f t="shared" si="31"/>
        <v>0.76434139516290223</v>
      </c>
      <c r="AH15" s="21">
        <f t="shared" si="7"/>
        <v>1.102779576338929</v>
      </c>
      <c r="AI15" s="52">
        <f t="shared" si="8"/>
        <v>5.8041030333627855E-2</v>
      </c>
      <c r="AJ15" s="78">
        <f t="shared" si="9"/>
        <v>1.0342111839802275</v>
      </c>
      <c r="AK15" s="51">
        <f t="shared" si="10"/>
        <v>3.4490942985740585</v>
      </c>
      <c r="AL15" s="21">
        <f t="shared" si="11"/>
        <v>0.50572926896633119</v>
      </c>
      <c r="AM15" s="21">
        <f t="shared" si="12"/>
        <v>1.179</v>
      </c>
      <c r="AN15" s="21">
        <f t="shared" si="13"/>
        <v>5.1338235675403894</v>
      </c>
      <c r="AO15" s="21">
        <f t="shared" si="14"/>
        <v>1.1316161860505696</v>
      </c>
      <c r="AP15" s="52">
        <f t="shared" si="15"/>
        <v>5.955874663424051E-2</v>
      </c>
      <c r="AQ15" s="51">
        <f t="shared" si="16"/>
        <v>3.6537015874725189</v>
      </c>
      <c r="AR15" s="50">
        <f t="shared" si="17"/>
        <v>0.5357301578033169</v>
      </c>
      <c r="AS15" s="50">
        <f t="shared" si="18"/>
        <v>1.2489406779661016</v>
      </c>
      <c r="AT15" s="50">
        <f t="shared" si="19"/>
        <v>5.4383724232419368</v>
      </c>
      <c r="AU15" s="50">
        <f t="shared" si="20"/>
        <v>1.198745959799332</v>
      </c>
      <c r="AV15" s="61">
        <f t="shared" si="21"/>
        <v>6.3091892621017484E-2</v>
      </c>
      <c r="AW15" s="51">
        <f t="shared" si="22"/>
        <v>3.7998496509714199</v>
      </c>
      <c r="AX15" s="21">
        <f t="shared" si="23"/>
        <v>0.55715936411544964</v>
      </c>
      <c r="AY15" s="21">
        <f t="shared" si="24"/>
        <v>1.2988983050847458</v>
      </c>
      <c r="AZ15" s="21">
        <f t="shared" si="25"/>
        <v>5.6559073201716146</v>
      </c>
      <c r="BA15" s="21">
        <f t="shared" si="26"/>
        <v>1.2466957981913054</v>
      </c>
      <c r="BB15" s="52">
        <f t="shared" si="27"/>
        <v>6.5615568325858187E-2</v>
      </c>
      <c r="BC15" s="37">
        <v>4.7537999999999991</v>
      </c>
      <c r="BD15" s="23">
        <v>1.0261490240936217</v>
      </c>
      <c r="BE15" s="23">
        <v>1.0593220338983049</v>
      </c>
      <c r="BF15" s="10">
        <f t="shared" si="28"/>
        <v>5.1674864732375614</v>
      </c>
      <c r="BG15" s="13">
        <v>1.232024906390677</v>
      </c>
      <c r="BH15" s="10">
        <v>6.366472038465596</v>
      </c>
      <c r="BI15" s="21">
        <v>6.6211309200042203</v>
      </c>
      <c r="BJ15" s="38">
        <f t="shared" si="29"/>
        <v>1.04</v>
      </c>
    </row>
    <row r="16" spans="2:62" x14ac:dyDescent="0.25">
      <c r="B16" s="34">
        <v>1880</v>
      </c>
      <c r="C16" s="67">
        <v>1.1118592724786353E-2</v>
      </c>
      <c r="D16" s="4">
        <v>1.594186515600474E-2</v>
      </c>
      <c r="E16" s="4">
        <v>1.2279605792969222E-2</v>
      </c>
      <c r="F16" s="4">
        <v>3.3182689204589333E-2</v>
      </c>
      <c r="G16" s="68">
        <v>8.1050544180040582E-2</v>
      </c>
      <c r="H16" s="102">
        <f t="shared" si="0"/>
        <v>1.2848151593086452E-2</v>
      </c>
      <c r="I16" s="102">
        <f t="shared" si="1"/>
        <v>1.8421710846938812E-2</v>
      </c>
      <c r="J16" s="102">
        <f t="shared" si="2"/>
        <v>1.5512845851359952E-2</v>
      </c>
      <c r="K16" s="102">
        <f t="shared" si="3"/>
        <v>3.8344440858636558E-2</v>
      </c>
      <c r="L16" s="102">
        <f t="shared" si="4"/>
        <v>9.365840660804689E-2</v>
      </c>
      <c r="M16" s="67">
        <v>1.1563336433777808E-2</v>
      </c>
      <c r="N16" s="4">
        <v>1.6579539762244931E-2</v>
      </c>
      <c r="O16" s="4">
        <v>1.3961561266223957E-2</v>
      </c>
      <c r="P16" s="4">
        <v>3.4509996772772902E-2</v>
      </c>
      <c r="Q16" s="68">
        <v>8.4292565947242201E-2</v>
      </c>
      <c r="R16" s="67">
        <v>1.2589413447782546E-2</v>
      </c>
      <c r="S16" s="4">
        <v>1.7908503733630555E-2</v>
      </c>
      <c r="T16" s="4">
        <f t="shared" si="5"/>
        <v>1.3877481272396176E-2</v>
      </c>
      <c r="U16" s="4">
        <v>3.7572254335260118E-2</v>
      </c>
      <c r="V16" s="68">
        <v>8.8729016786570747E-2</v>
      </c>
      <c r="W16" s="16">
        <v>4.3999999999999997E-2</v>
      </c>
      <c r="X16" s="16">
        <v>1.95E-2</v>
      </c>
      <c r="Y16" s="16">
        <v>0.111</v>
      </c>
      <c r="Z16" s="16">
        <v>0.02</v>
      </c>
      <c r="AA16" s="28">
        <v>5.1000000000000004E-3</v>
      </c>
      <c r="AB16" s="145">
        <f t="shared" si="30"/>
        <v>6.4405661942551031</v>
      </c>
      <c r="AC16" s="51">
        <v>3.4950000000000001</v>
      </c>
      <c r="AD16" s="21">
        <v>0.51900000000000002</v>
      </c>
      <c r="AE16" s="21">
        <v>1.2509999999999999</v>
      </c>
      <c r="AF16" s="21">
        <f t="shared" si="6"/>
        <v>5.2650000000000006</v>
      </c>
      <c r="AG16" s="23">
        <f t="shared" si="31"/>
        <v>0.76239316239316235</v>
      </c>
      <c r="AH16" s="21">
        <f t="shared" si="7"/>
        <v>1.1167878845423476</v>
      </c>
      <c r="AI16" s="52">
        <f t="shared" si="8"/>
        <v>5.8778309712755133E-2</v>
      </c>
      <c r="AJ16" s="78">
        <f t="shared" si="9"/>
        <v>1.0342986078358043</v>
      </c>
      <c r="AK16" s="51">
        <f t="shared" si="10"/>
        <v>3.6148736343861363</v>
      </c>
      <c r="AL16" s="21">
        <f t="shared" si="11"/>
        <v>0.53680097746678246</v>
      </c>
      <c r="AM16" s="21">
        <f t="shared" si="12"/>
        <v>1.2509999999999999</v>
      </c>
      <c r="AN16" s="21">
        <f t="shared" si="13"/>
        <v>5.4026746118529179</v>
      </c>
      <c r="AO16" s="21">
        <f t="shared" si="14"/>
        <v>1.14599079784271</v>
      </c>
      <c r="AP16" s="52">
        <f t="shared" si="15"/>
        <v>6.0315305149616312E-2</v>
      </c>
      <c r="AQ16" s="51">
        <f t="shared" si="16"/>
        <v>3.8051301414590908</v>
      </c>
      <c r="AR16" s="50">
        <f t="shared" si="17"/>
        <v>0.56505366049134997</v>
      </c>
      <c r="AS16" s="50">
        <f t="shared" si="18"/>
        <v>1.3168421052631578</v>
      </c>
      <c r="AT16" s="50">
        <f t="shared" si="19"/>
        <v>5.6870259072135978</v>
      </c>
      <c r="AU16" s="50">
        <f t="shared" si="20"/>
        <v>1.2063061029923261</v>
      </c>
      <c r="AV16" s="61">
        <f t="shared" si="21"/>
        <v>6.3489794894332957E-2</v>
      </c>
      <c r="AW16" s="51">
        <f t="shared" si="22"/>
        <v>3.9573353471174544</v>
      </c>
      <c r="AX16" s="21">
        <f t="shared" si="23"/>
        <v>0.58765580691100394</v>
      </c>
      <c r="AY16" s="21">
        <f t="shared" si="24"/>
        <v>1.3695157894736842</v>
      </c>
      <c r="AZ16" s="21">
        <f t="shared" si="25"/>
        <v>5.9145069435021416</v>
      </c>
      <c r="BA16" s="21">
        <f t="shared" si="26"/>
        <v>1.2545583471120192</v>
      </c>
      <c r="BB16" s="52">
        <f t="shared" si="27"/>
        <v>6.6029386690106273E-2</v>
      </c>
      <c r="BC16" s="37">
        <v>5.0026999999999999</v>
      </c>
      <c r="BD16" s="23">
        <v>1.0261490240936217</v>
      </c>
      <c r="BE16" s="23">
        <v>1.0526315789473684</v>
      </c>
      <c r="BF16" s="10">
        <f t="shared" si="28"/>
        <v>5.4037007608770118</v>
      </c>
      <c r="BG16" s="13">
        <v>1.2232794291082816</v>
      </c>
      <c r="BH16" s="10">
        <v>6.6102359818376177</v>
      </c>
      <c r="BI16" s="21">
        <v>6.874645421111123</v>
      </c>
      <c r="BJ16" s="38">
        <f t="shared" si="29"/>
        <v>1.04</v>
      </c>
    </row>
    <row r="17" spans="2:62" x14ac:dyDescent="0.25">
      <c r="B17" s="34">
        <v>1881</v>
      </c>
      <c r="C17" s="67">
        <v>1.1046281323342899E-2</v>
      </c>
      <c r="D17" s="4">
        <v>1.6349982738625445E-2</v>
      </c>
      <c r="E17" s="4">
        <v>1.2385508849655573E-2</v>
      </c>
      <c r="F17" s="4">
        <v>3.2788519664963725E-2</v>
      </c>
      <c r="G17" s="68">
        <v>8.0354293009894676E-2</v>
      </c>
      <c r="H17" s="102">
        <f t="shared" si="0"/>
        <v>1.2764591751418461E-2</v>
      </c>
      <c r="I17" s="102">
        <f t="shared" si="1"/>
        <v>1.8893313386856066E-2</v>
      </c>
      <c r="J17" s="102">
        <f t="shared" si="2"/>
        <v>1.571334600911406E-2</v>
      </c>
      <c r="K17" s="102">
        <f t="shared" si="3"/>
        <v>3.7888956057291416E-2</v>
      </c>
      <c r="L17" s="102">
        <f t="shared" si="4"/>
        <v>9.2853849700322733E-2</v>
      </c>
      <c r="M17" s="67">
        <v>1.1488132576276615E-2</v>
      </c>
      <c r="N17" s="4">
        <v>1.7003982048170461E-2</v>
      </c>
      <c r="O17" s="4">
        <v>1.4142011408202653E-2</v>
      </c>
      <c r="P17" s="4">
        <v>3.4100060451562275E-2</v>
      </c>
      <c r="Q17" s="68">
        <v>8.3568464730290462E-2</v>
      </c>
      <c r="R17" s="67">
        <v>1.2511729746637473E-2</v>
      </c>
      <c r="S17" s="4">
        <v>1.8366967983616395E-2</v>
      </c>
      <c r="T17" s="4">
        <f t="shared" si="5"/>
        <v>1.3999356268916862E-2</v>
      </c>
      <c r="U17" s="4">
        <v>3.7138389366692726E-2</v>
      </c>
      <c r="V17" s="68">
        <v>8.7966804979253105E-2</v>
      </c>
      <c r="W17" s="16">
        <v>0.04</v>
      </c>
      <c r="X17" s="16">
        <v>1.9E-2</v>
      </c>
      <c r="Y17" s="16">
        <v>0.106</v>
      </c>
      <c r="Z17" s="16">
        <v>0.02</v>
      </c>
      <c r="AA17" s="28">
        <v>5.1000000000000004E-3</v>
      </c>
      <c r="AB17" s="145">
        <f t="shared" si="30"/>
        <v>6.0598224792751108</v>
      </c>
      <c r="AC17" s="51">
        <v>3.1970000000000001</v>
      </c>
      <c r="AD17" s="21">
        <v>0.51160000000000005</v>
      </c>
      <c r="AE17" s="21">
        <v>1.2050000000000001</v>
      </c>
      <c r="AF17" s="21">
        <f t="shared" si="6"/>
        <v>4.9136000000000006</v>
      </c>
      <c r="AG17" s="23">
        <f t="shared" si="31"/>
        <v>0.75476229241289472</v>
      </c>
      <c r="AH17" s="21">
        <f t="shared" si="7"/>
        <v>1.0889113553113554</v>
      </c>
      <c r="AI17" s="52">
        <f t="shared" si="8"/>
        <v>5.7311123963755553E-2</v>
      </c>
      <c r="AJ17" s="78">
        <f t="shared" si="9"/>
        <v>1.0346453769040662</v>
      </c>
      <c r="AK17" s="51">
        <f t="shared" si="10"/>
        <v>3.3077612699622998</v>
      </c>
      <c r="AL17" s="21">
        <f t="shared" si="11"/>
        <v>0.52932457482412032</v>
      </c>
      <c r="AM17" s="21">
        <f t="shared" si="12"/>
        <v>1.2050000000000001</v>
      </c>
      <c r="AN17" s="21">
        <f t="shared" si="13"/>
        <v>5.0420858447864205</v>
      </c>
      <c r="AO17" s="21">
        <f t="shared" si="14"/>
        <v>1.1173853245772105</v>
      </c>
      <c r="AP17" s="52">
        <f t="shared" si="15"/>
        <v>5.8809753925116337E-2</v>
      </c>
      <c r="AQ17" s="51">
        <f t="shared" si="16"/>
        <v>3.4818539683813681</v>
      </c>
      <c r="AR17" s="50">
        <f t="shared" si="17"/>
        <v>0.55718376297275818</v>
      </c>
      <c r="AS17" s="50">
        <f t="shared" si="18"/>
        <v>1.2684210526315789</v>
      </c>
      <c r="AT17" s="50">
        <f t="shared" si="19"/>
        <v>5.3074587839857053</v>
      </c>
      <c r="AU17" s="50">
        <f t="shared" si="20"/>
        <v>1.1761950785023267</v>
      </c>
      <c r="AV17" s="61">
        <f t="shared" si="21"/>
        <v>6.1905004131701406E-2</v>
      </c>
      <c r="AW17" s="51">
        <f t="shared" si="22"/>
        <v>3.6211281271166231</v>
      </c>
      <c r="AX17" s="21">
        <f t="shared" si="23"/>
        <v>0.57947111349166858</v>
      </c>
      <c r="AY17" s="21">
        <f t="shared" si="24"/>
        <v>1.3191578947368421</v>
      </c>
      <c r="AZ17" s="21">
        <f t="shared" si="25"/>
        <v>5.5197571353451336</v>
      </c>
      <c r="BA17" s="21">
        <f t="shared" si="26"/>
        <v>1.2232428816424199</v>
      </c>
      <c r="BB17" s="52">
        <f t="shared" si="27"/>
        <v>6.438120429696946E-2</v>
      </c>
      <c r="BC17" s="37">
        <v>4.6682999999999995</v>
      </c>
      <c r="BD17" s="23">
        <v>1.0261490240936217</v>
      </c>
      <c r="BE17" s="23">
        <v>1.0526315789473684</v>
      </c>
      <c r="BF17" s="10">
        <f t="shared" si="28"/>
        <v>5.0424963043960558</v>
      </c>
      <c r="BG17" s="13">
        <v>1.2332754964333912</v>
      </c>
      <c r="BH17" s="10">
        <v>6.2187871330675861</v>
      </c>
      <c r="BI17" s="21">
        <v>6.4675386183902894</v>
      </c>
      <c r="BJ17" s="38">
        <f t="shared" si="29"/>
        <v>1.04</v>
      </c>
    </row>
    <row r="18" spans="2:62" x14ac:dyDescent="0.25">
      <c r="B18" s="34">
        <v>1882</v>
      </c>
      <c r="C18" s="67">
        <v>1.1071593838165259E-2</v>
      </c>
      <c r="D18" s="4">
        <v>1.6170978670747523E-2</v>
      </c>
      <c r="E18" s="4">
        <v>1.2277505166954009E-2</v>
      </c>
      <c r="F18" s="4">
        <v>3.3195699031897216E-2</v>
      </c>
      <c r="G18" s="68">
        <v>8.0415844838921766E-2</v>
      </c>
      <c r="H18" s="102">
        <f t="shared" si="0"/>
        <v>1.2793841768546522E-2</v>
      </c>
      <c r="I18" s="102">
        <f t="shared" si="1"/>
        <v>1.8686464241752694E-2</v>
      </c>
      <c r="J18" s="102">
        <f t="shared" si="2"/>
        <v>1.5613102971952762E-2</v>
      </c>
      <c r="K18" s="102">
        <f t="shared" si="3"/>
        <v>3.8359474436859005E-2</v>
      </c>
      <c r="L18" s="102">
        <f t="shared" si="4"/>
        <v>9.2924976258309588E-2</v>
      </c>
      <c r="M18" s="67">
        <v>1.151445759169187E-2</v>
      </c>
      <c r="N18" s="4">
        <v>1.6817817817577425E-2</v>
      </c>
      <c r="O18" s="4">
        <v>1.4051792674757486E-2</v>
      </c>
      <c r="P18" s="4">
        <v>3.4523526993173105E-2</v>
      </c>
      <c r="Q18" s="68">
        <v>8.3632478632478635E-2</v>
      </c>
      <c r="R18" s="67">
        <v>1.2533572068039392E-2</v>
      </c>
      <c r="S18" s="4">
        <v>1.8165881411464614E-2</v>
      </c>
      <c r="T18" s="4">
        <f t="shared" si="5"/>
        <v>1.3873357900222375E-2</v>
      </c>
      <c r="U18" s="4">
        <v>3.7579113924050625E-2</v>
      </c>
      <c r="V18" s="68">
        <v>8.8034188034188041E-2</v>
      </c>
      <c r="W18" s="16">
        <v>4.2000000000000003E-2</v>
      </c>
      <c r="X18" s="16">
        <v>1.9E-2</v>
      </c>
      <c r="Y18" s="16">
        <v>0.10299999999999999</v>
      </c>
      <c r="Z18" s="16">
        <v>1.9E-2</v>
      </c>
      <c r="AA18" s="28">
        <v>5.1000000000000004E-3</v>
      </c>
      <c r="AB18" s="145">
        <f t="shared" si="30"/>
        <v>6.1275650204684187</v>
      </c>
      <c r="AC18" s="51">
        <v>3.351</v>
      </c>
      <c r="AD18" s="21">
        <v>0.50560000000000005</v>
      </c>
      <c r="AE18" s="21">
        <v>1.17</v>
      </c>
      <c r="AF18" s="21">
        <f t="shared" si="6"/>
        <v>5.0266000000000002</v>
      </c>
      <c r="AG18" s="23">
        <f t="shared" si="31"/>
        <v>0.76723829228504359</v>
      </c>
      <c r="AH18" s="21">
        <f t="shared" si="7"/>
        <v>1.0459167694449973</v>
      </c>
      <c r="AI18" s="52">
        <f t="shared" si="8"/>
        <v>5.5048251023420917E-2</v>
      </c>
      <c r="AJ18" s="78">
        <f t="shared" si="9"/>
        <v>1.0340820112298394</v>
      </c>
      <c r="AK18" s="51">
        <f t="shared" si="10"/>
        <v>3.4652088196311919</v>
      </c>
      <c r="AL18" s="21">
        <f t="shared" si="11"/>
        <v>0.52283186487780686</v>
      </c>
      <c r="AM18" s="21">
        <f t="shared" si="12"/>
        <v>1.17</v>
      </c>
      <c r="AN18" s="21">
        <f t="shared" si="13"/>
        <v>5.1580406845089986</v>
      </c>
      <c r="AO18" s="21">
        <f t="shared" si="14"/>
        <v>1.0732664722491374</v>
      </c>
      <c r="AP18" s="52">
        <f t="shared" si="15"/>
        <v>5.6487709065744088E-2</v>
      </c>
      <c r="AQ18" s="51">
        <f t="shared" si="16"/>
        <v>3.6475882311907282</v>
      </c>
      <c r="AR18" s="50">
        <f t="shared" si="17"/>
        <v>0.55034933145032294</v>
      </c>
      <c r="AS18" s="50">
        <f t="shared" si="18"/>
        <v>1.2315789473684209</v>
      </c>
      <c r="AT18" s="50">
        <f t="shared" si="19"/>
        <v>5.4295165100094716</v>
      </c>
      <c r="AU18" s="50">
        <f t="shared" si="20"/>
        <v>1.1297541813148815</v>
      </c>
      <c r="AV18" s="61">
        <f t="shared" si="21"/>
        <v>5.9460746384993775E-2</v>
      </c>
      <c r="AW18" s="51">
        <f t="shared" si="22"/>
        <v>3.7934917604383576</v>
      </c>
      <c r="AX18" s="21">
        <f t="shared" si="23"/>
        <v>0.57236330470833585</v>
      </c>
      <c r="AY18" s="21">
        <f t="shared" si="24"/>
        <v>1.2808421052631578</v>
      </c>
      <c r="AZ18" s="21">
        <f t="shared" si="25"/>
        <v>5.6466971704098503</v>
      </c>
      <c r="BA18" s="21">
        <f t="shared" si="26"/>
        <v>1.1749443485674769</v>
      </c>
      <c r="BB18" s="52">
        <f t="shared" si="27"/>
        <v>6.1839176240393527E-2</v>
      </c>
      <c r="BC18" s="37">
        <v>4.7756499999999997</v>
      </c>
      <c r="BD18" s="23">
        <v>1.0261490240936217</v>
      </c>
      <c r="BE18" s="23">
        <v>1.0526315789473684</v>
      </c>
      <c r="BF18" s="10">
        <f t="shared" si="28"/>
        <v>5.1584511441186365</v>
      </c>
      <c r="BG18" s="13">
        <v>1.2190277763236419</v>
      </c>
      <c r="BH18" s="10">
        <v>6.2882952274890878</v>
      </c>
      <c r="BI18" s="21">
        <v>6.5398270365886511</v>
      </c>
      <c r="BJ18" s="38">
        <f t="shared" si="29"/>
        <v>1.04</v>
      </c>
    </row>
    <row r="19" spans="2:62" x14ac:dyDescent="0.25">
      <c r="B19" s="34">
        <v>1883</v>
      </c>
      <c r="C19" s="67">
        <v>1.1107512604515589E-2</v>
      </c>
      <c r="D19" s="4">
        <v>1.5929118352091841E-2</v>
      </c>
      <c r="E19" s="4">
        <v>1.2223356627540987E-2</v>
      </c>
      <c r="F19" s="4">
        <v>3.2524601191895743E-2</v>
      </c>
      <c r="G19" s="68">
        <v>8.1080869456276627E-2</v>
      </c>
      <c r="H19" s="102">
        <f t="shared" si="0"/>
        <v>1.2835347898551345E-2</v>
      </c>
      <c r="I19" s="102">
        <f t="shared" si="1"/>
        <v>1.8406981206861683E-2</v>
      </c>
      <c r="J19" s="102">
        <f t="shared" si="2"/>
        <v>1.5454756251608859E-2</v>
      </c>
      <c r="K19" s="102">
        <f t="shared" si="3"/>
        <v>3.758398359952396E-2</v>
      </c>
      <c r="L19" s="102">
        <f t="shared" si="4"/>
        <v>9.3693449149475222E-2</v>
      </c>
      <c r="M19" s="67">
        <v>1.1551813108696211E-2</v>
      </c>
      <c r="N19" s="4">
        <v>1.6566283086175516E-2</v>
      </c>
      <c r="O19" s="4">
        <v>1.3909280626447973E-2</v>
      </c>
      <c r="P19" s="4">
        <v>3.3825585239571562E-2</v>
      </c>
      <c r="Q19" s="68">
        <v>8.43241042345277E-2</v>
      </c>
      <c r="R19" s="67">
        <v>1.2575021434695625E-2</v>
      </c>
      <c r="S19" s="4">
        <v>1.7894184443934386E-2</v>
      </c>
      <c r="T19" s="4">
        <f t="shared" si="5"/>
        <v>1.3813373699900428E-2</v>
      </c>
      <c r="U19" s="4">
        <v>3.6821705426356585E-2</v>
      </c>
      <c r="V19" s="68">
        <v>8.8762214983713353E-2</v>
      </c>
      <c r="W19" s="16">
        <v>4.3999999999999997E-2</v>
      </c>
      <c r="X19" s="16">
        <v>1.9E-2</v>
      </c>
      <c r="Y19" s="16">
        <v>0.109</v>
      </c>
      <c r="Z19" s="16">
        <v>1.9E-2</v>
      </c>
      <c r="AA19" s="28">
        <v>5.1000000000000004E-3</v>
      </c>
      <c r="AB19" s="145">
        <f t="shared" si="30"/>
        <v>6.3606815608816092</v>
      </c>
      <c r="AC19" s="51">
        <v>3.4990000000000001</v>
      </c>
      <c r="AD19" s="21">
        <v>0.51600000000000001</v>
      </c>
      <c r="AE19" s="21">
        <v>1.228</v>
      </c>
      <c r="AF19" s="21">
        <f t="shared" si="6"/>
        <v>5.2430000000000003</v>
      </c>
      <c r="AG19" s="23">
        <f t="shared" si="31"/>
        <v>0.76578294869349617</v>
      </c>
      <c r="AH19" s="21">
        <f t="shared" si="7"/>
        <v>1.0617974828375289</v>
      </c>
      <c r="AI19" s="52">
        <f t="shared" si="8"/>
        <v>5.5884078044080479E-2</v>
      </c>
      <c r="AJ19" s="78">
        <f t="shared" si="9"/>
        <v>1.034146782894859</v>
      </c>
      <c r="AK19" s="51">
        <f t="shared" si="10"/>
        <v>3.6184795933491114</v>
      </c>
      <c r="AL19" s="21">
        <f t="shared" si="11"/>
        <v>0.53361973997374723</v>
      </c>
      <c r="AM19" s="21">
        <f t="shared" si="12"/>
        <v>1.228</v>
      </c>
      <c r="AN19" s="21">
        <f t="shared" si="13"/>
        <v>5.3800993333228586</v>
      </c>
      <c r="AO19" s="21">
        <f t="shared" si="14"/>
        <v>1.0895624507987942</v>
      </c>
      <c r="AP19" s="52">
        <f t="shared" si="15"/>
        <v>5.7345392147304962E-2</v>
      </c>
      <c r="AQ19" s="51">
        <f t="shared" si="16"/>
        <v>3.8089258877359065</v>
      </c>
      <c r="AR19" s="50">
        <f t="shared" si="17"/>
        <v>0.56170498944604974</v>
      </c>
      <c r="AS19" s="50">
        <f t="shared" si="18"/>
        <v>1.2926315789473684</v>
      </c>
      <c r="AT19" s="50">
        <f t="shared" si="19"/>
        <v>5.6632624561293241</v>
      </c>
      <c r="AU19" s="50">
        <f t="shared" si="20"/>
        <v>1.146907842946099</v>
      </c>
      <c r="AV19" s="61">
        <f t="shared" si="21"/>
        <v>6.0363570681373643E-2</v>
      </c>
      <c r="AW19" s="51">
        <f t="shared" si="22"/>
        <v>3.961282923245343</v>
      </c>
      <c r="AX19" s="21">
        <f t="shared" si="23"/>
        <v>0.5841731890238917</v>
      </c>
      <c r="AY19" s="21">
        <f t="shared" si="24"/>
        <v>1.3443368421052631</v>
      </c>
      <c r="AZ19" s="21">
        <f t="shared" si="25"/>
        <v>5.8897929543744976</v>
      </c>
      <c r="BA19" s="21">
        <f t="shared" si="26"/>
        <v>1.192784156663943</v>
      </c>
      <c r="BB19" s="52">
        <f t="shared" si="27"/>
        <v>6.2778113508628594E-2</v>
      </c>
      <c r="BC19" s="37">
        <v>4.9817999999999998</v>
      </c>
      <c r="BD19" s="23">
        <v>1.0261490240936217</v>
      </c>
      <c r="BE19" s="23">
        <v>1.0526315789473684</v>
      </c>
      <c r="BF19" s="10">
        <f t="shared" si="28"/>
        <v>5.3811254823469516</v>
      </c>
      <c r="BG19" s="13">
        <v>1.2131759604962062</v>
      </c>
      <c r="BH19" s="10">
        <v>6.5282520755968738</v>
      </c>
      <c r="BI19" s="21">
        <v>6.7893821586207492</v>
      </c>
      <c r="BJ19" s="38">
        <f t="shared" si="29"/>
        <v>1.04</v>
      </c>
    </row>
    <row r="20" spans="2:62" x14ac:dyDescent="0.25">
      <c r="B20" s="34">
        <v>1884</v>
      </c>
      <c r="C20" s="67">
        <v>1.0962652666516024E-2</v>
      </c>
      <c r="D20" s="4">
        <v>1.5665531207222368E-2</v>
      </c>
      <c r="E20" s="4">
        <v>1.2047687237475414E-2</v>
      </c>
      <c r="F20" s="4">
        <v>3.3029443058439467E-2</v>
      </c>
      <c r="G20" s="68">
        <v>8.1305339147544467E-2</v>
      </c>
      <c r="H20" s="102">
        <f t="shared" si="0"/>
        <v>1.2667954192418516E-2</v>
      </c>
      <c r="I20" s="102">
        <f t="shared" si="1"/>
        <v>1.8102391617234738E-2</v>
      </c>
      <c r="J20" s="102">
        <f t="shared" si="2"/>
        <v>1.5252666435929962E-2</v>
      </c>
      <c r="K20" s="102">
        <f t="shared" si="3"/>
        <v>3.8167356423085608E-2</v>
      </c>
      <c r="L20" s="102">
        <f t="shared" si="4"/>
        <v>9.3952836348273602E-2</v>
      </c>
      <c r="M20" s="67">
        <v>1.1401158773176665E-2</v>
      </c>
      <c r="N20" s="4">
        <v>1.6292152455511265E-2</v>
      </c>
      <c r="O20" s="4">
        <v>1.3727399792336966E-2</v>
      </c>
      <c r="P20" s="4">
        <v>3.4350620780777046E-2</v>
      </c>
      <c r="Q20" s="68">
        <v>8.4557552713446241E-2</v>
      </c>
      <c r="R20" s="67">
        <v>1.2407680945347121E-2</v>
      </c>
      <c r="S20" s="4">
        <v>1.7598080360639354E-2</v>
      </c>
      <c r="T20" s="4">
        <f t="shared" si="5"/>
        <v>1.3612112932679603E-2</v>
      </c>
      <c r="U20" s="4">
        <v>3.7383177570093455E-2</v>
      </c>
      <c r="V20" s="68">
        <v>8.9007950224680263E-2</v>
      </c>
      <c r="W20" s="16">
        <v>4.2000000000000003E-2</v>
      </c>
      <c r="X20" s="16">
        <v>0.02</v>
      </c>
      <c r="Y20" s="16">
        <v>0.10299999999999999</v>
      </c>
      <c r="Z20" s="16">
        <v>1.7999999999999999E-2</v>
      </c>
      <c r="AA20" s="28">
        <v>3.6000000000000025E-3</v>
      </c>
      <c r="AB20" s="145">
        <f t="shared" si="30"/>
        <v>6.1538724570386183</v>
      </c>
      <c r="AC20" s="51">
        <v>3.3849999999999998</v>
      </c>
      <c r="AD20" s="21">
        <v>0.53500000000000003</v>
      </c>
      <c r="AE20" s="21">
        <v>1.1572</v>
      </c>
      <c r="AF20" s="21">
        <f t="shared" si="6"/>
        <v>5.0771999999999995</v>
      </c>
      <c r="AG20" s="23">
        <f t="shared" si="31"/>
        <v>0.77207909871582769</v>
      </c>
      <c r="AH20" s="21">
        <f t="shared" si="7"/>
        <v>1.0228388341866876</v>
      </c>
      <c r="AI20" s="52">
        <f t="shared" si="8"/>
        <v>5.3833622851930933E-2</v>
      </c>
      <c r="AJ20" s="78">
        <f t="shared" si="9"/>
        <v>1.0338683227367695</v>
      </c>
      <c r="AK20" s="51">
        <f t="shared" si="10"/>
        <v>3.4996442724639647</v>
      </c>
      <c r="AL20" s="21">
        <f t="shared" si="11"/>
        <v>0.55311955266417179</v>
      </c>
      <c r="AM20" s="21">
        <f t="shared" si="12"/>
        <v>1.1572</v>
      </c>
      <c r="AN20" s="21">
        <f t="shared" si="13"/>
        <v>5.2099638251281366</v>
      </c>
      <c r="AO20" s="21">
        <f t="shared" si="14"/>
        <v>1.0495850715057276</v>
      </c>
      <c r="AP20" s="52">
        <f t="shared" si="15"/>
        <v>5.524131955293303E-2</v>
      </c>
      <c r="AQ20" s="51">
        <f t="shared" si="16"/>
        <v>3.6838360762778573</v>
      </c>
      <c r="AR20" s="50">
        <f t="shared" si="17"/>
        <v>0.58223110806754919</v>
      </c>
      <c r="AS20" s="50">
        <f t="shared" si="18"/>
        <v>1.2181052631578946</v>
      </c>
      <c r="AT20" s="50">
        <f t="shared" si="19"/>
        <v>5.4841724475033011</v>
      </c>
      <c r="AU20" s="50">
        <f t="shared" si="20"/>
        <v>1.1048263910586604</v>
      </c>
      <c r="AV20" s="61">
        <f t="shared" si="21"/>
        <v>5.8148757424140031E-2</v>
      </c>
      <c r="AW20" s="51">
        <f t="shared" si="22"/>
        <v>3.8311895193289716</v>
      </c>
      <c r="AX20" s="21">
        <f t="shared" si="23"/>
        <v>0.60552035239025115</v>
      </c>
      <c r="AY20" s="21">
        <f t="shared" si="24"/>
        <v>1.2668294736842105</v>
      </c>
      <c r="AZ20" s="21">
        <f t="shared" si="25"/>
        <v>5.7035393454034331</v>
      </c>
      <c r="BA20" s="21">
        <f t="shared" si="26"/>
        <v>1.1490194467010069</v>
      </c>
      <c r="BB20" s="52">
        <f t="shared" si="27"/>
        <v>6.0474707721105636E-2</v>
      </c>
      <c r="BC20" s="37">
        <v>4.8240999999999996</v>
      </c>
      <c r="BD20" s="23">
        <v>1.0261490240936217</v>
      </c>
      <c r="BE20" s="23">
        <v>1.0526315789473684</v>
      </c>
      <c r="BF20" s="10">
        <f t="shared" si="28"/>
        <v>5.2107847443474098</v>
      </c>
      <c r="BG20" s="13">
        <v>1.2120602806741154</v>
      </c>
      <c r="BH20" s="10">
        <v>6.31578521976612</v>
      </c>
      <c r="BI20" s="21">
        <v>6.5684166285567649</v>
      </c>
      <c r="BJ20" s="38">
        <f t="shared" si="29"/>
        <v>1.04</v>
      </c>
    </row>
    <row r="21" spans="2:62" x14ac:dyDescent="0.25">
      <c r="B21" s="34">
        <v>1885</v>
      </c>
      <c r="C21" s="67">
        <v>1.0976026286535802E-2</v>
      </c>
      <c r="D21" s="4">
        <v>1.5696648054752363E-2</v>
      </c>
      <c r="E21" s="4">
        <v>1.2007808385200169E-2</v>
      </c>
      <c r="F21" s="4">
        <v>3.2781007800315537E-2</v>
      </c>
      <c r="G21" s="68">
        <v>8.1441149212233555E-2</v>
      </c>
      <c r="H21" s="102">
        <f t="shared" si="0"/>
        <v>1.2683408153330258E-2</v>
      </c>
      <c r="I21" s="102">
        <f t="shared" si="1"/>
        <v>1.8138348863269399E-2</v>
      </c>
      <c r="J21" s="102">
        <f t="shared" si="2"/>
        <v>1.5175911267265797E-2</v>
      </c>
      <c r="K21" s="102">
        <f t="shared" si="3"/>
        <v>3.7880275680364624E-2</v>
      </c>
      <c r="L21" s="102">
        <f t="shared" si="4"/>
        <v>9.4109772423025442E-2</v>
      </c>
      <c r="M21" s="67">
        <v>1.1415067337997234E-2</v>
      </c>
      <c r="N21" s="4">
        <v>1.632451397694246E-2</v>
      </c>
      <c r="O21" s="4">
        <v>1.3658320140539217E-2</v>
      </c>
      <c r="P21" s="4">
        <v>3.4092248112328159E-2</v>
      </c>
      <c r="Q21" s="68">
        <v>8.4698795180722902E-2</v>
      </c>
      <c r="R21" s="67">
        <v>1.2424075096631695E-2</v>
      </c>
      <c r="S21" s="4">
        <v>1.7633035880254933E-2</v>
      </c>
      <c r="T21" s="4">
        <f t="shared" si="5"/>
        <v>1.3569365128937274E-2</v>
      </c>
      <c r="U21" s="4">
        <v>3.7105751391465679E-2</v>
      </c>
      <c r="V21" s="68">
        <v>8.9156626506024086E-2</v>
      </c>
      <c r="W21" s="16">
        <v>4.4999999999999998E-2</v>
      </c>
      <c r="X21" s="16">
        <v>0.02</v>
      </c>
      <c r="Y21" s="16">
        <v>0.111</v>
      </c>
      <c r="Z21" s="16">
        <v>1.7999999999999999E-2</v>
      </c>
      <c r="AA21" s="28">
        <v>4.6000000000000034E-3</v>
      </c>
      <c r="AB21" s="145">
        <f t="shared" si="30"/>
        <v>6.4805380744259393</v>
      </c>
      <c r="AC21" s="51">
        <v>3.6219999999999999</v>
      </c>
      <c r="AD21" s="21">
        <v>0.53900000000000003</v>
      </c>
      <c r="AE21" s="21">
        <v>1.2450000000000001</v>
      </c>
      <c r="AF21" s="21">
        <f t="shared" si="6"/>
        <v>5.4059999999999997</v>
      </c>
      <c r="AG21" s="23">
        <f t="shared" si="31"/>
        <v>0.76970033296337403</v>
      </c>
      <c r="AH21" s="21">
        <f t="shared" si="7"/>
        <v>1.0208111707046421</v>
      </c>
      <c r="AI21" s="52">
        <f t="shared" si="8"/>
        <v>5.3726903721296966E-2</v>
      </c>
      <c r="AJ21" s="78">
        <f t="shared" si="9"/>
        <v>1.0339729930906318</v>
      </c>
      <c r="AK21" s="51">
        <f t="shared" si="10"/>
        <v>3.7450501809742685</v>
      </c>
      <c r="AL21" s="21">
        <f t="shared" si="11"/>
        <v>0.55731144327585058</v>
      </c>
      <c r="AM21" s="21">
        <f t="shared" si="12"/>
        <v>1.2450000000000001</v>
      </c>
      <c r="AN21" s="21">
        <f t="shared" si="13"/>
        <v>5.5473616242501196</v>
      </c>
      <c r="AO21" s="21">
        <f t="shared" si="14"/>
        <v>1.0475043866024363</v>
      </c>
      <c r="AP21" s="52">
        <f t="shared" si="15"/>
        <v>5.5131809821180863E-2</v>
      </c>
      <c r="AQ21" s="51">
        <f t="shared" si="16"/>
        <v>3.942158085236072</v>
      </c>
      <c r="AR21" s="50">
        <f t="shared" si="17"/>
        <v>0.58664362450089536</v>
      </c>
      <c r="AS21" s="50">
        <f t="shared" si="18"/>
        <v>1.3105263157894738</v>
      </c>
      <c r="AT21" s="50">
        <f t="shared" si="19"/>
        <v>5.8393280255264415</v>
      </c>
      <c r="AU21" s="50">
        <f t="shared" si="20"/>
        <v>1.1026361964236171</v>
      </c>
      <c r="AV21" s="61">
        <f t="shared" si="21"/>
        <v>5.8033484022295641E-2</v>
      </c>
      <c r="AW21" s="51">
        <f t="shared" si="22"/>
        <v>4.0998444086455148</v>
      </c>
      <c r="AX21" s="21">
        <f t="shared" si="23"/>
        <v>0.6101093694809312</v>
      </c>
      <c r="AY21" s="21">
        <f t="shared" si="24"/>
        <v>1.3629473684210527</v>
      </c>
      <c r="AZ21" s="21">
        <f t="shared" si="25"/>
        <v>6.0729011465474994</v>
      </c>
      <c r="BA21" s="21">
        <f t="shared" si="26"/>
        <v>1.1467416442805618</v>
      </c>
      <c r="BB21" s="52">
        <f t="shared" si="27"/>
        <v>6.035482338318747E-2</v>
      </c>
      <c r="BC21" s="37">
        <v>5.1366499999999995</v>
      </c>
      <c r="BD21" s="23">
        <v>1.0261490240936217</v>
      </c>
      <c r="BE21" s="23">
        <v>1.0526315789473684</v>
      </c>
      <c r="BF21" s="10">
        <f t="shared" si="28"/>
        <v>5.5483877732742117</v>
      </c>
      <c r="BG21" s="13">
        <v>1.1987676793240731</v>
      </c>
      <c r="BH21" s="10">
        <v>6.6512279349579888</v>
      </c>
      <c r="BI21" s="21">
        <v>6.917277052356309</v>
      </c>
      <c r="BJ21" s="38">
        <f t="shared" si="29"/>
        <v>1.04</v>
      </c>
    </row>
    <row r="22" spans="2:62" x14ac:dyDescent="0.25">
      <c r="B22" s="34">
        <v>1886</v>
      </c>
      <c r="C22" s="67">
        <v>1.1092943361243475E-2</v>
      </c>
      <c r="D22" s="4">
        <v>1.5742925978316617E-2</v>
      </c>
      <c r="E22" s="4">
        <v>1.2115376060954076E-2</v>
      </c>
      <c r="F22" s="4">
        <v>3.3121680052779476E-2</v>
      </c>
      <c r="G22" s="68">
        <v>8.1597750076010944E-2</v>
      </c>
      <c r="H22" s="102">
        <f t="shared" si="0"/>
        <v>1.2818512328548016E-2</v>
      </c>
      <c r="I22" s="102">
        <f t="shared" si="1"/>
        <v>1.8191825574943647E-2</v>
      </c>
      <c r="J22" s="102">
        <f t="shared" si="2"/>
        <v>1.524856444273104E-2</v>
      </c>
      <c r="K22" s="102">
        <f t="shared" si="3"/>
        <v>3.8273941394322962E-2</v>
      </c>
      <c r="L22" s="102">
        <f t="shared" si="4"/>
        <v>9.4290733421168199E-2</v>
      </c>
      <c r="M22" s="67">
        <v>1.1536661095693214E-2</v>
      </c>
      <c r="N22" s="4">
        <v>1.6372643017449281E-2</v>
      </c>
      <c r="O22" s="4">
        <v>1.3723707998457936E-2</v>
      </c>
      <c r="P22" s="4">
        <v>3.4446547254890665E-2</v>
      </c>
      <c r="Q22" s="68">
        <v>8.4861660079051382E-2</v>
      </c>
      <c r="R22" s="67">
        <v>1.2559307842590007E-2</v>
      </c>
      <c r="S22" s="4">
        <v>1.7685022793882982E-2</v>
      </c>
      <c r="T22" s="4">
        <f t="shared" si="5"/>
        <v>1.3693239803121647E-2</v>
      </c>
      <c r="U22" s="4">
        <v>3.7499999999999999E-2</v>
      </c>
      <c r="V22" s="68">
        <v>8.9328063241106731E-2</v>
      </c>
      <c r="W22" s="16">
        <v>4.4999999999999998E-2</v>
      </c>
      <c r="X22" s="16">
        <v>1.95E-2</v>
      </c>
      <c r="Y22" s="16">
        <v>0.113</v>
      </c>
      <c r="Z22" s="16">
        <v>1.7999999999999999E-2</v>
      </c>
      <c r="AA22" s="28">
        <v>5.6000000000000043E-3</v>
      </c>
      <c r="AB22" s="145">
        <f t="shared" si="30"/>
        <v>6.4393793610492978</v>
      </c>
      <c r="AC22" s="51">
        <v>3.5830000000000002</v>
      </c>
      <c r="AD22" s="21">
        <v>0.52</v>
      </c>
      <c r="AE22" s="21">
        <v>1.2649999999999999</v>
      </c>
      <c r="AF22" s="21">
        <f t="shared" si="6"/>
        <v>5.3679999999999994</v>
      </c>
      <c r="AG22" s="23">
        <f t="shared" si="31"/>
        <v>0.76434426229508201</v>
      </c>
      <c r="AH22" s="21">
        <f t="shared" si="7"/>
        <v>1.0178103929968336</v>
      </c>
      <c r="AI22" s="52">
        <f t="shared" si="8"/>
        <v>5.3568968052464937E-2</v>
      </c>
      <c r="AJ22" s="78">
        <f t="shared" si="9"/>
        <v>1.0342110556506365</v>
      </c>
      <c r="AK22" s="51">
        <f t="shared" si="10"/>
        <v>3.7055782123962309</v>
      </c>
      <c r="AL22" s="21">
        <f t="shared" si="11"/>
        <v>0.53778974893833098</v>
      </c>
      <c r="AM22" s="21">
        <f t="shared" si="12"/>
        <v>1.2649999999999999</v>
      </c>
      <c r="AN22" s="21">
        <f t="shared" si="13"/>
        <v>5.5083679613345611</v>
      </c>
      <c r="AO22" s="21">
        <f t="shared" si="14"/>
        <v>1.0444251414860466</v>
      </c>
      <c r="AP22" s="52">
        <f t="shared" si="15"/>
        <v>5.4969744288739297E-2</v>
      </c>
      <c r="AQ22" s="51">
        <f t="shared" si="16"/>
        <v>3.9006086446276114</v>
      </c>
      <c r="AR22" s="50">
        <f t="shared" si="17"/>
        <v>0.56609447256666412</v>
      </c>
      <c r="AS22" s="50">
        <f t="shared" si="18"/>
        <v>1.331578947368421</v>
      </c>
      <c r="AT22" s="50">
        <f t="shared" si="19"/>
        <v>5.7982820645626951</v>
      </c>
      <c r="AU22" s="50">
        <f t="shared" si="20"/>
        <v>1.0993948857747857</v>
      </c>
      <c r="AV22" s="61">
        <f t="shared" si="21"/>
        <v>5.786288872498873E-2</v>
      </c>
      <c r="AW22" s="51">
        <f t="shared" si="22"/>
        <v>4.0566329904127159</v>
      </c>
      <c r="AX22" s="21">
        <f t="shared" si="23"/>
        <v>0.58873825146933068</v>
      </c>
      <c r="AY22" s="21">
        <f t="shared" si="24"/>
        <v>1.3848421052631579</v>
      </c>
      <c r="AZ22" s="21">
        <f t="shared" si="25"/>
        <v>6.0302133471452031</v>
      </c>
      <c r="BA22" s="21">
        <f t="shared" si="26"/>
        <v>1.1433706812057771</v>
      </c>
      <c r="BB22" s="52">
        <f t="shared" si="27"/>
        <v>6.017740427398828E-2</v>
      </c>
      <c r="BC22" s="37">
        <v>5.1005499999999993</v>
      </c>
      <c r="BD22" s="23">
        <v>1.0261490240936217</v>
      </c>
      <c r="BE22" s="23">
        <v>1.0526315789473684</v>
      </c>
      <c r="BF22" s="10">
        <f t="shared" si="28"/>
        <v>5.5093941103586541</v>
      </c>
      <c r="BG22" s="13">
        <v>1.1995863191224476</v>
      </c>
      <c r="BH22" s="10">
        <v>6.6089938014400298</v>
      </c>
      <c r="BI22" s="21">
        <v>6.8733535534976316</v>
      </c>
      <c r="BJ22" s="38">
        <f t="shared" si="29"/>
        <v>1.04</v>
      </c>
    </row>
    <row r="23" spans="2:62" x14ac:dyDescent="0.25">
      <c r="B23" s="34">
        <v>1887</v>
      </c>
      <c r="C23" s="67">
        <v>1.1024530461132068E-2</v>
      </c>
      <c r="D23" s="4">
        <v>1.6056315059243584E-2</v>
      </c>
      <c r="E23" s="4">
        <v>1.210872312572759E-2</v>
      </c>
      <c r="F23" s="4">
        <v>3.3055957777412312E-2</v>
      </c>
      <c r="G23" s="68">
        <v>8.118392093600639E-2</v>
      </c>
      <c r="H23" s="102">
        <f t="shared" si="0"/>
        <v>1.2739457421752613E-2</v>
      </c>
      <c r="I23" s="102">
        <f t="shared" si="1"/>
        <v>1.8553964068459251E-2</v>
      </c>
      <c r="J23" s="102">
        <f t="shared" si="2"/>
        <v>1.5320713717947351E-2</v>
      </c>
      <c r="K23" s="102">
        <f t="shared" si="3"/>
        <v>3.819799565389867E-2</v>
      </c>
      <c r="L23" s="102">
        <f t="shared" si="4"/>
        <v>9.3812530859385151E-2</v>
      </c>
      <c r="M23" s="67">
        <v>1.1465511679577352E-2</v>
      </c>
      <c r="N23" s="4">
        <v>1.6698567661613328E-2</v>
      </c>
      <c r="O23" s="4">
        <v>1.3788642346152616E-2</v>
      </c>
      <c r="P23" s="4">
        <v>3.4378196088508804E-2</v>
      </c>
      <c r="Q23" s="68">
        <v>8.4431277773446639E-2</v>
      </c>
      <c r="R23" s="67">
        <v>1.2482662968099861E-2</v>
      </c>
      <c r="S23" s="4">
        <v>1.803707253655349E-2</v>
      </c>
      <c r="T23" s="4">
        <f t="shared" si="5"/>
        <v>1.3686890636407097E-2</v>
      </c>
      <c r="U23" s="4">
        <v>3.7428023032629557E-2</v>
      </c>
      <c r="V23" s="68">
        <v>8.8875029235206987E-2</v>
      </c>
      <c r="W23" s="16">
        <v>4.4999999999999998E-2</v>
      </c>
      <c r="X23" s="16">
        <v>1.95E-2</v>
      </c>
      <c r="Y23" s="16">
        <v>0.114</v>
      </c>
      <c r="Z23" s="16">
        <v>1.7999999999999999E-2</v>
      </c>
      <c r="AA23" s="28">
        <v>4.6000000000000034E-3</v>
      </c>
      <c r="AB23" s="145">
        <f t="shared" si="30"/>
        <v>6.4591680503254825</v>
      </c>
      <c r="AC23" s="51">
        <v>3.605</v>
      </c>
      <c r="AD23" s="21">
        <v>0.52100000000000002</v>
      </c>
      <c r="AE23" s="21">
        <v>1.2827</v>
      </c>
      <c r="AF23" s="21">
        <f t="shared" si="6"/>
        <v>5.4087000000000005</v>
      </c>
      <c r="AG23" s="23">
        <f t="shared" si="31"/>
        <v>0.76284504594449687</v>
      </c>
      <c r="AH23" s="21">
        <f t="shared" si="7"/>
        <v>0.99794464780920733</v>
      </c>
      <c r="AI23" s="52">
        <f t="shared" si="8"/>
        <v>5.2523402516274069E-2</v>
      </c>
      <c r="AJ23" s="78">
        <f t="shared" si="9"/>
        <v>1.0342782905029499</v>
      </c>
      <c r="AK23" s="51">
        <f t="shared" si="10"/>
        <v>3.7285732372631344</v>
      </c>
      <c r="AL23" s="21">
        <f t="shared" si="11"/>
        <v>0.53885898935203691</v>
      </c>
      <c r="AM23" s="21">
        <f t="shared" si="12"/>
        <v>1.2827</v>
      </c>
      <c r="AN23" s="21">
        <f t="shared" si="13"/>
        <v>5.5501322266151716</v>
      </c>
      <c r="AO23" s="21">
        <f t="shared" si="14"/>
        <v>1.0240399264488709</v>
      </c>
      <c r="AP23" s="52">
        <f t="shared" si="15"/>
        <v>5.3896838234151111E-2</v>
      </c>
      <c r="AQ23" s="51">
        <f t="shared" si="16"/>
        <v>3.924813933961194</v>
      </c>
      <c r="AR23" s="50">
        <f t="shared" si="17"/>
        <v>0.56721998879161772</v>
      </c>
      <c r="AS23" s="50">
        <f t="shared" si="18"/>
        <v>1.3502105263157893</v>
      </c>
      <c r="AT23" s="50">
        <f t="shared" si="19"/>
        <v>5.842244449068601</v>
      </c>
      <c r="AU23" s="50">
        <f t="shared" si="20"/>
        <v>1.077936764683022</v>
      </c>
      <c r="AV23" s="61">
        <f t="shared" si="21"/>
        <v>5.6733513930685375E-2</v>
      </c>
      <c r="AW23" s="51">
        <f t="shared" si="22"/>
        <v>4.0818064913196421</v>
      </c>
      <c r="AX23" s="21">
        <f t="shared" si="23"/>
        <v>0.58990878834328242</v>
      </c>
      <c r="AY23" s="21">
        <f t="shared" si="24"/>
        <v>1.404218947368421</v>
      </c>
      <c r="AZ23" s="21">
        <f t="shared" si="25"/>
        <v>6.075934227031345</v>
      </c>
      <c r="BA23" s="21">
        <f t="shared" si="26"/>
        <v>1.121054235270343</v>
      </c>
      <c r="BB23" s="52">
        <f t="shared" si="27"/>
        <v>5.9002854487912794E-2</v>
      </c>
      <c r="BC23" s="37">
        <v>5.1385499999999995</v>
      </c>
      <c r="BD23" s="23">
        <v>1.0261490240936217</v>
      </c>
      <c r="BE23" s="23">
        <v>1.0526315789473684</v>
      </c>
      <c r="BF23" s="10">
        <f t="shared" si="28"/>
        <v>5.5504400713223987</v>
      </c>
      <c r="BG23" s="13">
        <v>1.1942182133092021</v>
      </c>
      <c r="BH23" s="10">
        <v>6.6284366250544355</v>
      </c>
      <c r="BI23" s="21">
        <v>6.8935740900566129</v>
      </c>
      <c r="BJ23" s="38">
        <f t="shared" si="29"/>
        <v>1.04</v>
      </c>
    </row>
    <row r="24" spans="2:62" x14ac:dyDescent="0.25">
      <c r="B24" s="34">
        <v>1888</v>
      </c>
      <c r="C24" s="67">
        <v>1.1129226046118488E-2</v>
      </c>
      <c r="D24" s="4">
        <v>1.5796586204330696E-2</v>
      </c>
      <c r="E24" s="4">
        <v>1.2110345379619067E-2</v>
      </c>
      <c r="F24" s="4">
        <v>3.3708622740194337E-2</v>
      </c>
      <c r="G24" s="68">
        <v>8.1546292392024586E-2</v>
      </c>
      <c r="H24" s="102">
        <f t="shared" si="0"/>
        <v>1.2860438986625809E-2</v>
      </c>
      <c r="I24" s="102">
        <f t="shared" si="1"/>
        <v>1.8253832947226586E-2</v>
      </c>
      <c r="J24" s="102">
        <f t="shared" si="2"/>
        <v>1.5206395166580873E-2</v>
      </c>
      <c r="K24" s="102">
        <f t="shared" si="3"/>
        <v>3.89521862775579E-2</v>
      </c>
      <c r="L24" s="102">
        <f t="shared" si="4"/>
        <v>9.4231271208561743E-2</v>
      </c>
      <c r="M24" s="67">
        <v>1.1574395087963228E-2</v>
      </c>
      <c r="N24" s="4">
        <v>1.6428449652503927E-2</v>
      </c>
      <c r="O24" s="4">
        <v>1.3685755649922787E-2</v>
      </c>
      <c r="P24" s="4">
        <v>3.5056967649802109E-2</v>
      </c>
      <c r="Q24" s="68">
        <v>8.4808144087705567E-2</v>
      </c>
      <c r="R24" s="67">
        <v>1.2601512181461775E-2</v>
      </c>
      <c r="S24" s="4">
        <v>1.7745302713987467E-2</v>
      </c>
      <c r="T24" s="4">
        <f t="shared" si="5"/>
        <v>1.3689556193420178E-2</v>
      </c>
      <c r="U24" s="4">
        <v>3.8167938931297711E-2</v>
      </c>
      <c r="V24" s="68">
        <v>8.927173061863744E-2</v>
      </c>
      <c r="W24" s="16">
        <v>4.4999999999999998E-2</v>
      </c>
      <c r="X24" s="16">
        <v>0.02</v>
      </c>
      <c r="Y24" s="16">
        <v>0.114</v>
      </c>
      <c r="Z24" s="16">
        <v>1.7000000000000001E-2</v>
      </c>
      <c r="AA24" s="28">
        <v>3.599999999999999E-3</v>
      </c>
      <c r="AB24" s="145">
        <f t="shared" si="30"/>
        <v>6.3804210526315801</v>
      </c>
      <c r="AC24" s="51">
        <v>3.5710000000000002</v>
      </c>
      <c r="AD24" s="21">
        <v>0.52400000000000002</v>
      </c>
      <c r="AE24" s="21">
        <v>1.2769999999999999</v>
      </c>
      <c r="AF24" s="21">
        <f t="shared" si="6"/>
        <v>5.3720000000000008</v>
      </c>
      <c r="AG24" s="23">
        <f t="shared" si="31"/>
        <v>0.76228592702903952</v>
      </c>
      <c r="AH24" s="21">
        <f t="shared" si="7"/>
        <v>0.95800000000000041</v>
      </c>
      <c r="AI24" s="52">
        <f t="shared" si="8"/>
        <v>5.0421052631578971E-2</v>
      </c>
      <c r="AJ24" s="78">
        <f t="shared" si="9"/>
        <v>1.0343034328280674</v>
      </c>
      <c r="AK24" s="51">
        <f t="shared" si="10"/>
        <v>3.6934975586290286</v>
      </c>
      <c r="AL24" s="21">
        <f t="shared" si="11"/>
        <v>0.54197499880190736</v>
      </c>
      <c r="AM24" s="21">
        <f t="shared" si="12"/>
        <v>1.2769999999999999</v>
      </c>
      <c r="AN24" s="21">
        <f t="shared" si="13"/>
        <v>5.5124725574309359</v>
      </c>
      <c r="AO24" s="21">
        <f t="shared" si="14"/>
        <v>0.98305076508168976</v>
      </c>
      <c r="AP24" s="52">
        <f t="shared" si="15"/>
        <v>5.1739513951667891E-2</v>
      </c>
      <c r="AQ24" s="51">
        <f t="shared" si="16"/>
        <v>3.8878921669779247</v>
      </c>
      <c r="AR24" s="50">
        <f t="shared" si="17"/>
        <v>0.57049999873884982</v>
      </c>
      <c r="AS24" s="50">
        <f t="shared" si="18"/>
        <v>1.3442105263157893</v>
      </c>
      <c r="AT24" s="50">
        <f t="shared" si="19"/>
        <v>5.802602692032564</v>
      </c>
      <c r="AU24" s="50">
        <f t="shared" si="20"/>
        <v>1.0347902790333576</v>
      </c>
      <c r="AV24" s="61">
        <f t="shared" si="21"/>
        <v>5.4462646264913567E-2</v>
      </c>
      <c r="AW24" s="51">
        <f t="shared" si="22"/>
        <v>4.0434078536570421</v>
      </c>
      <c r="AX24" s="21">
        <f t="shared" si="23"/>
        <v>0.59331999868840379</v>
      </c>
      <c r="AY24" s="21">
        <f t="shared" si="24"/>
        <v>1.397978947368421</v>
      </c>
      <c r="AZ24" s="21">
        <f t="shared" si="25"/>
        <v>6.0347067997138666</v>
      </c>
      <c r="BA24" s="21">
        <f t="shared" si="26"/>
        <v>1.076181890194692</v>
      </c>
      <c r="BB24" s="52">
        <f t="shared" si="27"/>
        <v>5.6641152115510109E-2</v>
      </c>
      <c r="BC24" s="37">
        <v>5.1033999999999997</v>
      </c>
      <c r="BD24" s="23">
        <v>1.0261490240936217</v>
      </c>
      <c r="BE24" s="23">
        <v>1.0526315789473684</v>
      </c>
      <c r="BF24" s="10">
        <f t="shared" si="28"/>
        <v>5.512472557430935</v>
      </c>
      <c r="BG24" s="13">
        <v>1.1877179919269507</v>
      </c>
      <c r="BH24" s="10">
        <v>6.5472628364642924</v>
      </c>
      <c r="BI24" s="21">
        <v>6.8091533499228643</v>
      </c>
      <c r="BJ24" s="38">
        <f t="shared" si="29"/>
        <v>1.04</v>
      </c>
    </row>
    <row r="25" spans="2:62" x14ac:dyDescent="0.25">
      <c r="B25" s="34">
        <v>1889</v>
      </c>
      <c r="C25" s="67">
        <v>1.139303239181058E-2</v>
      </c>
      <c r="D25" s="4">
        <v>1.6068069536515531E-2</v>
      </c>
      <c r="E25" s="4">
        <v>1.2416613333992096E-2</v>
      </c>
      <c r="F25" s="4">
        <v>3.2707129166153884E-2</v>
      </c>
      <c r="G25" s="68">
        <v>8.1397562833206399E-2</v>
      </c>
      <c r="H25" s="102">
        <f t="shared" si="0"/>
        <v>1.3165281874981116E-2</v>
      </c>
      <c r="I25" s="102">
        <f t="shared" si="1"/>
        <v>1.8567547019973502E-2</v>
      </c>
      <c r="J25" s="102">
        <f t="shared" si="2"/>
        <v>1.5561936848573366E-2</v>
      </c>
      <c r="K25" s="102">
        <f t="shared" si="3"/>
        <v>3.7794904814222263E-2</v>
      </c>
      <c r="L25" s="102">
        <f t="shared" si="4"/>
        <v>9.405940594059406E-2</v>
      </c>
      <c r="M25" s="67">
        <v>1.1848753687483005E-2</v>
      </c>
      <c r="N25" s="4">
        <v>1.6710792317976151E-2</v>
      </c>
      <c r="O25" s="4">
        <v>1.400574316371603E-2</v>
      </c>
      <c r="P25" s="4">
        <v>3.4015414332800038E-2</v>
      </c>
      <c r="Q25" s="68">
        <v>8.4653465346534659E-2</v>
      </c>
      <c r="R25" s="67">
        <v>1.29012901290129E-2</v>
      </c>
      <c r="S25" s="4">
        <v>1.8050277083076237E-2</v>
      </c>
      <c r="T25" s="4">
        <f t="shared" si="5"/>
        <v>1.4035699061184022E-2</v>
      </c>
      <c r="U25" s="4">
        <v>3.7037037037037035E-2</v>
      </c>
      <c r="V25" s="68">
        <v>8.9108910891089105E-2</v>
      </c>
      <c r="W25" s="16">
        <v>4.2999999999999997E-2</v>
      </c>
      <c r="X25" s="16">
        <v>1.9E-2</v>
      </c>
      <c r="Y25" s="16">
        <v>0.108</v>
      </c>
      <c r="Z25" s="16">
        <v>1.7000000000000001E-2</v>
      </c>
      <c r="AA25" s="28">
        <v>4.0999999999999995E-3</v>
      </c>
      <c r="AB25" s="145">
        <f t="shared" si="30"/>
        <v>6.0493829444138116</v>
      </c>
      <c r="AC25" s="51">
        <v>3.3330000000000002</v>
      </c>
      <c r="AD25" s="21">
        <v>0.51300000000000001</v>
      </c>
      <c r="AE25" s="21">
        <v>1.212</v>
      </c>
      <c r="AF25" s="21">
        <f t="shared" si="6"/>
        <v>5.0579999999999998</v>
      </c>
      <c r="AG25" s="23">
        <f t="shared" si="31"/>
        <v>0.76037959667852906</v>
      </c>
      <c r="AH25" s="21">
        <f t="shared" si="7"/>
        <v>0.94181379719312097</v>
      </c>
      <c r="AI25" s="52">
        <f t="shared" si="8"/>
        <v>4.9569147220690585E-2</v>
      </c>
      <c r="AJ25" s="78">
        <f t="shared" si="9"/>
        <v>1.0343894341824074</v>
      </c>
      <c r="AK25" s="51">
        <f t="shared" si="10"/>
        <v>3.4476199841299637</v>
      </c>
      <c r="AL25" s="21">
        <f t="shared" si="11"/>
        <v>0.53064177973557503</v>
      </c>
      <c r="AM25" s="21">
        <f t="shared" si="12"/>
        <v>1.212</v>
      </c>
      <c r="AN25" s="21">
        <f t="shared" si="13"/>
        <v>5.1902617638655384</v>
      </c>
      <c r="AO25" s="21">
        <f t="shared" si="14"/>
        <v>0.96644130886762936</v>
      </c>
      <c r="AP25" s="52">
        <f t="shared" si="15"/>
        <v>5.0865332045664707E-2</v>
      </c>
      <c r="AQ25" s="51">
        <f t="shared" si="16"/>
        <v>3.6290736675052249</v>
      </c>
      <c r="AR25" s="50">
        <f t="shared" si="17"/>
        <v>0.55857029445850004</v>
      </c>
      <c r="AS25" s="50">
        <f t="shared" si="18"/>
        <v>1.2757894736842104</v>
      </c>
      <c r="AT25" s="50">
        <f t="shared" si="19"/>
        <v>5.4634334356479348</v>
      </c>
      <c r="AU25" s="50">
        <f t="shared" si="20"/>
        <v>1.017306640913294</v>
      </c>
      <c r="AV25" s="61">
        <f t="shared" si="21"/>
        <v>5.3542454784910216E-2</v>
      </c>
      <c r="AW25" s="51">
        <f t="shared" si="22"/>
        <v>3.7742366142054338</v>
      </c>
      <c r="AX25" s="21">
        <f t="shared" si="23"/>
        <v>0.58091310623684</v>
      </c>
      <c r="AY25" s="21">
        <f t="shared" si="24"/>
        <v>1.3268210526315789</v>
      </c>
      <c r="AZ25" s="21">
        <f t="shared" si="25"/>
        <v>5.6819707730738527</v>
      </c>
      <c r="BA25" s="21">
        <f t="shared" si="26"/>
        <v>1.0579989065498259</v>
      </c>
      <c r="BB25" s="52">
        <f t="shared" si="27"/>
        <v>5.5684152976306626E-2</v>
      </c>
      <c r="BC25" s="37">
        <v>4.8060499999999999</v>
      </c>
      <c r="BD25" s="23">
        <v>1.0261490240936217</v>
      </c>
      <c r="BE25" s="23">
        <v>1.0526315789473684</v>
      </c>
      <c r="BF25" s="10">
        <f t="shared" si="28"/>
        <v>5.1912879128896323</v>
      </c>
      <c r="BG25" s="13">
        <v>1.1960029546092945</v>
      </c>
      <c r="BH25" s="10">
        <v>6.2087956820435179</v>
      </c>
      <c r="BI25" s="21">
        <v>6.4571475093252593</v>
      </c>
      <c r="BJ25" s="38">
        <f t="shared" si="29"/>
        <v>1.04</v>
      </c>
    </row>
    <row r="26" spans="2:62" x14ac:dyDescent="0.25">
      <c r="B26" s="34">
        <v>1890</v>
      </c>
      <c r="C26" s="67">
        <v>1.1027019815526427E-2</v>
      </c>
      <c r="D26" s="4">
        <v>1.5678298397765418E-2</v>
      </c>
      <c r="E26" s="4">
        <v>1.1925079714423763E-2</v>
      </c>
      <c r="F26" s="4">
        <v>3.2888769892875758E-2</v>
      </c>
      <c r="G26" s="68">
        <v>8.1547080766404795E-2</v>
      </c>
      <c r="H26" s="102">
        <f t="shared" si="0"/>
        <v>1.274233400905276E-2</v>
      </c>
      <c r="I26" s="102">
        <f t="shared" si="1"/>
        <v>1.8117144815195593E-2</v>
      </c>
      <c r="J26" s="102">
        <f t="shared" si="2"/>
        <v>1.4967248778845183E-2</v>
      </c>
      <c r="K26" s="102">
        <f t="shared" si="3"/>
        <v>3.800480076510087E-2</v>
      </c>
      <c r="L26" s="102">
        <f t="shared" si="4"/>
        <v>9.4232182218956656E-2</v>
      </c>
      <c r="M26" s="67">
        <v>1.1468100608147484E-2</v>
      </c>
      <c r="N26" s="4">
        <v>1.6305430333676034E-2</v>
      </c>
      <c r="O26" s="4">
        <v>1.3470523900960665E-2</v>
      </c>
      <c r="P26" s="4">
        <v>3.4204320688590785E-2</v>
      </c>
      <c r="Q26" s="68">
        <v>8.480896399706099E-2</v>
      </c>
      <c r="R26" s="67">
        <v>1.2483912483912485E-2</v>
      </c>
      <c r="S26" s="4">
        <v>1.7612422551924429E-2</v>
      </c>
      <c r="T26" s="4">
        <f t="shared" si="5"/>
        <v>1.3480334643066371E-2</v>
      </c>
      <c r="U26" s="4">
        <v>3.7234042553191495E-2</v>
      </c>
      <c r="V26" s="68">
        <v>8.9272593681116827E-2</v>
      </c>
      <c r="W26" s="16">
        <v>4.8500000000000001E-2</v>
      </c>
      <c r="X26" s="16">
        <v>2.1000000000000001E-2</v>
      </c>
      <c r="Y26" s="16">
        <v>0.1215</v>
      </c>
      <c r="Z26" s="16">
        <v>1.6500000000000001E-2</v>
      </c>
      <c r="AA26" s="28">
        <v>4.0999999999999995E-3</v>
      </c>
      <c r="AB26" s="145">
        <f t="shared" si="30"/>
        <v>6.7961460569337637</v>
      </c>
      <c r="AC26" s="51">
        <v>3.8849999999999998</v>
      </c>
      <c r="AD26" s="21">
        <v>0.56399999999999995</v>
      </c>
      <c r="AE26" s="21">
        <v>1.361</v>
      </c>
      <c r="AF26" s="21">
        <f t="shared" si="6"/>
        <v>5.81</v>
      </c>
      <c r="AG26" s="23">
        <f t="shared" si="31"/>
        <v>0.76574870912220316</v>
      </c>
      <c r="AH26" s="21">
        <f t="shared" si="7"/>
        <v>0.93683875408707595</v>
      </c>
      <c r="AI26" s="52">
        <f t="shared" si="8"/>
        <v>4.9307302846688217E-2</v>
      </c>
      <c r="AJ26" s="78">
        <f t="shared" si="9"/>
        <v>1.0341483097289148</v>
      </c>
      <c r="AK26" s="51">
        <f t="shared" si="10"/>
        <v>4.0176661832968339</v>
      </c>
      <c r="AL26" s="21">
        <f t="shared" si="11"/>
        <v>0.58325964668710795</v>
      </c>
      <c r="AM26" s="21">
        <f t="shared" si="12"/>
        <v>1.361</v>
      </c>
      <c r="AN26" s="21">
        <f t="shared" si="13"/>
        <v>5.9619258299839419</v>
      </c>
      <c r="AO26" s="21">
        <f t="shared" si="14"/>
        <v>0.96133617323953757</v>
      </c>
      <c r="AP26" s="52">
        <f t="shared" si="15"/>
        <v>5.0596640696817768E-2</v>
      </c>
      <c r="AQ26" s="51">
        <f t="shared" si="16"/>
        <v>4.2291222982071934</v>
      </c>
      <c r="AR26" s="50">
        <f t="shared" si="17"/>
        <v>0.61395752282853466</v>
      </c>
      <c r="AS26" s="50">
        <f t="shared" si="18"/>
        <v>1.4326315789473683</v>
      </c>
      <c r="AT26" s="50">
        <f t="shared" si="19"/>
        <v>6.2757113999830967</v>
      </c>
      <c r="AU26" s="50">
        <f t="shared" si="20"/>
        <v>1.0119328139363553</v>
      </c>
      <c r="AV26" s="61">
        <f t="shared" si="21"/>
        <v>5.3259621786123965E-2</v>
      </c>
      <c r="AW26" s="51">
        <f t="shared" si="22"/>
        <v>4.3982871901354814</v>
      </c>
      <c r="AX26" s="21">
        <f t="shared" si="23"/>
        <v>0.63851582374167604</v>
      </c>
      <c r="AY26" s="21">
        <f t="shared" si="24"/>
        <v>1.489936842105263</v>
      </c>
      <c r="AZ26" s="21">
        <f t="shared" si="25"/>
        <v>6.526739855982421</v>
      </c>
      <c r="BA26" s="21">
        <f t="shared" si="26"/>
        <v>1.0524101264938095</v>
      </c>
      <c r="BB26" s="52">
        <f t="shared" si="27"/>
        <v>5.5390006657568928E-2</v>
      </c>
      <c r="BC26" s="37">
        <v>5.5204499999999994</v>
      </c>
      <c r="BD26" s="23">
        <v>1.0261490240936217</v>
      </c>
      <c r="BE26" s="23">
        <v>1.0526315789473684</v>
      </c>
      <c r="BF26" s="10">
        <f t="shared" si="28"/>
        <v>5.962951979008035</v>
      </c>
      <c r="BG26" s="13">
        <v>1.1697325399197529</v>
      </c>
      <c r="BH26" s="10">
        <v>6.9750589638245861</v>
      </c>
      <c r="BI26" s="21">
        <v>7.2540613223775701</v>
      </c>
      <c r="BJ26" s="38">
        <f t="shared" si="29"/>
        <v>1.04</v>
      </c>
    </row>
    <row r="27" spans="2:62" x14ac:dyDescent="0.25">
      <c r="B27" s="34">
        <v>1891</v>
      </c>
      <c r="C27" s="67">
        <v>1.101537554100885E-2</v>
      </c>
      <c r="D27" s="4">
        <v>1.5898889494759524E-2</v>
      </c>
      <c r="E27" s="4">
        <v>1.2022514817006311E-2</v>
      </c>
      <c r="F27" s="4">
        <v>3.1708040940320668E-2</v>
      </c>
      <c r="G27" s="68">
        <v>8.178745535967348E-2</v>
      </c>
      <c r="H27" s="102">
        <f t="shared" si="0"/>
        <v>1.2728878402943559E-2</v>
      </c>
      <c r="I27" s="102">
        <f t="shared" si="1"/>
        <v>1.8372050082833231E-2</v>
      </c>
      <c r="J27" s="102">
        <f t="shared" si="2"/>
        <v>1.516953703611754E-2</v>
      </c>
      <c r="K27" s="102">
        <f t="shared" si="3"/>
        <v>3.6640402864370557E-2</v>
      </c>
      <c r="L27" s="102">
        <f t="shared" si="4"/>
        <v>9.4509948415622699E-2</v>
      </c>
      <c r="M27" s="67">
        <v>1.1455990562649204E-2</v>
      </c>
      <c r="N27" s="4">
        <v>1.6534845074549907E-2</v>
      </c>
      <c r="O27" s="4">
        <v>1.3652583332505786E-2</v>
      </c>
      <c r="P27" s="4">
        <v>3.2976362577933502E-2</v>
      </c>
      <c r="Q27" s="68">
        <v>8.5058953574060431E-2</v>
      </c>
      <c r="R27" s="67">
        <v>1.2470771628994544E-2</v>
      </c>
      <c r="S27" s="4">
        <v>1.7860226459777487E-2</v>
      </c>
      <c r="T27" s="4">
        <f t="shared" si="5"/>
        <v>1.3589121877223545E-2</v>
      </c>
      <c r="U27" s="4">
        <v>3.5897435897435902E-2</v>
      </c>
      <c r="V27" s="68">
        <v>8.9535740604274133E-2</v>
      </c>
      <c r="W27" s="16">
        <v>4.8000000000000001E-2</v>
      </c>
      <c r="X27" s="16">
        <v>2.1000000000000001E-2</v>
      </c>
      <c r="Y27" s="16">
        <v>0.1215</v>
      </c>
      <c r="Z27" s="16">
        <v>1.7999999999999999E-2</v>
      </c>
      <c r="AA27" s="28">
        <v>4.1000000000000029E-3</v>
      </c>
      <c r="AB27" s="145">
        <f t="shared" si="30"/>
        <v>6.8518694387903469</v>
      </c>
      <c r="AC27" s="51">
        <v>3.8490000000000002</v>
      </c>
      <c r="AD27" s="21">
        <v>0.58499999999999996</v>
      </c>
      <c r="AE27" s="21">
        <v>1.357</v>
      </c>
      <c r="AF27" s="21">
        <f t="shared" si="6"/>
        <v>5.7910000000000004</v>
      </c>
      <c r="AG27" s="23">
        <f t="shared" si="31"/>
        <v>0.76567086858919009</v>
      </c>
      <c r="AH27" s="21">
        <f t="shared" si="7"/>
        <v>1.0078259668508287</v>
      </c>
      <c r="AI27" s="52">
        <f t="shared" si="8"/>
        <v>5.3043471939517306E-2</v>
      </c>
      <c r="AJ27" s="78">
        <f t="shared" si="9"/>
        <v>1.03415178135457</v>
      </c>
      <c r="AK27" s="51">
        <f t="shared" si="10"/>
        <v>3.9804502064337401</v>
      </c>
      <c r="AL27" s="21">
        <f t="shared" si="11"/>
        <v>0.60497879209242345</v>
      </c>
      <c r="AM27" s="21">
        <f t="shared" si="12"/>
        <v>1.357</v>
      </c>
      <c r="AN27" s="21">
        <f t="shared" si="13"/>
        <v>5.9424289985261636</v>
      </c>
      <c r="AO27" s="21">
        <f t="shared" si="14"/>
        <v>1.0341796323401886</v>
      </c>
      <c r="AP27" s="52">
        <f t="shared" si="15"/>
        <v>5.4430506965273087E-2</v>
      </c>
      <c r="AQ27" s="51">
        <f t="shared" si="16"/>
        <v>4.1899475857197261</v>
      </c>
      <c r="AR27" s="50">
        <f t="shared" si="17"/>
        <v>0.63681978114991933</v>
      </c>
      <c r="AS27" s="50">
        <f t="shared" si="18"/>
        <v>1.4284210526315788</v>
      </c>
      <c r="AT27" s="50">
        <f t="shared" si="19"/>
        <v>6.2551884195012244</v>
      </c>
      <c r="AU27" s="50">
        <f t="shared" si="20"/>
        <v>1.0886101393054617</v>
      </c>
      <c r="AV27" s="61">
        <f t="shared" si="21"/>
        <v>5.7295270489761144E-2</v>
      </c>
      <c r="AW27" s="51">
        <f t="shared" si="22"/>
        <v>4.3575454891485155</v>
      </c>
      <c r="AX27" s="21">
        <f t="shared" si="23"/>
        <v>0.6622925723959161</v>
      </c>
      <c r="AY27" s="21">
        <f t="shared" si="24"/>
        <v>1.485557894736842</v>
      </c>
      <c r="AZ27" s="21">
        <f t="shared" si="25"/>
        <v>6.5053959562812738</v>
      </c>
      <c r="BA27" s="21">
        <f t="shared" si="26"/>
        <v>1.1321545448776802</v>
      </c>
      <c r="BB27" s="52">
        <f t="shared" si="27"/>
        <v>5.9587081309351593E-2</v>
      </c>
      <c r="BC27" s="37">
        <v>5.5023999999999997</v>
      </c>
      <c r="BD27" s="23">
        <v>1.0261490240936217</v>
      </c>
      <c r="BE27" s="23">
        <v>1.0526315789473684</v>
      </c>
      <c r="BF27" s="10">
        <f t="shared" si="28"/>
        <v>5.9434551475502566</v>
      </c>
      <c r="BG27" s="13">
        <v>1.1831927886013376</v>
      </c>
      <c r="BH27" s="10">
        <v>7.0322532699569624</v>
      </c>
      <c r="BI27" s="21">
        <v>7.3135434007552416</v>
      </c>
      <c r="BJ27" s="38">
        <f t="shared" si="29"/>
        <v>1.04</v>
      </c>
    </row>
    <row r="28" spans="2:62" x14ac:dyDescent="0.25">
      <c r="B28" s="34">
        <v>1892</v>
      </c>
      <c r="C28" s="67">
        <v>1.0982996562004218E-2</v>
      </c>
      <c r="D28" s="4">
        <v>1.5835786320032772E-2</v>
      </c>
      <c r="E28" s="4">
        <v>1.1908141983780601E-2</v>
      </c>
      <c r="F28" s="4">
        <v>3.3513123331394043E-2</v>
      </c>
      <c r="G28" s="68">
        <v>8.1360946745562129E-2</v>
      </c>
      <c r="H28" s="102">
        <f t="shared" si="0"/>
        <v>1.2691462693871541E-2</v>
      </c>
      <c r="I28" s="102">
        <f t="shared" si="1"/>
        <v>1.8299130858704538E-2</v>
      </c>
      <c r="J28" s="102">
        <f t="shared" si="2"/>
        <v>1.5001681356446894E-2</v>
      </c>
      <c r="K28" s="102">
        <f t="shared" si="3"/>
        <v>3.8726275849610893E-2</v>
      </c>
      <c r="L28" s="102">
        <f t="shared" si="4"/>
        <v>9.4017094017094016E-2</v>
      </c>
      <c r="M28" s="67">
        <v>1.1422316424484387E-2</v>
      </c>
      <c r="N28" s="4">
        <v>1.6469217772834086E-2</v>
      </c>
      <c r="O28" s="4">
        <v>1.3501513220802204E-2</v>
      </c>
      <c r="P28" s="4">
        <v>3.4853648264649803E-2</v>
      </c>
      <c r="Q28" s="68">
        <v>8.461538461538462E-2</v>
      </c>
      <c r="R28" s="67">
        <v>1.2432559230588787E-2</v>
      </c>
      <c r="S28" s="4">
        <v>1.7789338679135805E-2</v>
      </c>
      <c r="T28" s="4">
        <f t="shared" si="5"/>
        <v>1.3460118809438273E-2</v>
      </c>
      <c r="U28" s="4">
        <v>3.7936267071320182E-2</v>
      </c>
      <c r="V28" s="68">
        <v>8.9068825910931182E-2</v>
      </c>
      <c r="W28" s="16">
        <v>5.2999999999999999E-2</v>
      </c>
      <c r="X28" s="16">
        <v>2.5000000000000001E-2</v>
      </c>
      <c r="Y28" s="16">
        <v>0.13200000000000001</v>
      </c>
      <c r="Z28" s="16">
        <v>1.7999999999999999E-2</v>
      </c>
      <c r="AA28" s="28">
        <v>5.1000000000000038E-3</v>
      </c>
      <c r="AB28" s="145">
        <f t="shared" si="30"/>
        <v>7.4690968404618108</v>
      </c>
      <c r="AC28" s="51">
        <v>4.2629999999999999</v>
      </c>
      <c r="AD28" s="21">
        <v>0.65900000000000003</v>
      </c>
      <c r="AE28" s="21">
        <v>1.482</v>
      </c>
      <c r="AF28" s="21">
        <f t="shared" si="6"/>
        <v>6.4039999999999999</v>
      </c>
      <c r="AG28" s="23">
        <f t="shared" si="31"/>
        <v>0.7685821361648969</v>
      </c>
      <c r="AH28" s="21">
        <f t="shared" si="7"/>
        <v>1.0118419984387204</v>
      </c>
      <c r="AI28" s="52">
        <f t="shared" si="8"/>
        <v>5.3254842023090554E-2</v>
      </c>
      <c r="AJ28" s="78">
        <f t="shared" si="9"/>
        <v>1.0340224198081174</v>
      </c>
      <c r="AK28" s="51">
        <f t="shared" si="10"/>
        <v>4.4080375756420045</v>
      </c>
      <c r="AL28" s="21">
        <f t="shared" si="11"/>
        <v>0.68142077465354933</v>
      </c>
      <c r="AM28" s="21">
        <f t="shared" si="12"/>
        <v>1.482</v>
      </c>
      <c r="AN28" s="21">
        <f t="shared" si="13"/>
        <v>6.5714583502955541</v>
      </c>
      <c r="AO28" s="21">
        <f t="shared" si="14"/>
        <v>1.0383006792348328</v>
      </c>
      <c r="AP28" s="52">
        <f t="shared" si="15"/>
        <v>5.4647404170254377E-2</v>
      </c>
      <c r="AQ28" s="51">
        <f t="shared" si="16"/>
        <v>4.6400395533073731</v>
      </c>
      <c r="AR28" s="50">
        <f t="shared" si="17"/>
        <v>0.71728502595110455</v>
      </c>
      <c r="AS28" s="50">
        <f t="shared" si="18"/>
        <v>1.5599999999999998</v>
      </c>
      <c r="AT28" s="50">
        <f t="shared" si="19"/>
        <v>6.9173245792584774</v>
      </c>
      <c r="AU28" s="50">
        <f t="shared" si="20"/>
        <v>1.0929480834050871</v>
      </c>
      <c r="AV28" s="61">
        <f t="shared" si="21"/>
        <v>5.7523583337109864E-2</v>
      </c>
      <c r="AW28" s="51">
        <f t="shared" si="22"/>
        <v>4.8256411354396684</v>
      </c>
      <c r="AX28" s="21">
        <f t="shared" si="23"/>
        <v>0.74597642698914879</v>
      </c>
      <c r="AY28" s="21">
        <f t="shared" si="24"/>
        <v>1.6223999999999998</v>
      </c>
      <c r="AZ28" s="21">
        <f t="shared" si="25"/>
        <v>7.194017562428817</v>
      </c>
      <c r="BA28" s="21">
        <f t="shared" si="26"/>
        <v>1.1366660067412906</v>
      </c>
      <c r="BB28" s="52">
        <f t="shared" si="27"/>
        <v>5.9824526670594264E-2</v>
      </c>
      <c r="BC28" s="37">
        <v>6.0847499999999997</v>
      </c>
      <c r="BD28" s="23">
        <v>1.0261490240936217</v>
      </c>
      <c r="BE28" s="23">
        <v>1.0526315789473684</v>
      </c>
      <c r="BF28" s="10">
        <f t="shared" si="28"/>
        <v>6.5724844993196472</v>
      </c>
      <c r="BG28" s="13">
        <v>1.1663174329265789</v>
      </c>
      <c r="BH28" s="10">
        <v>7.6656032491962218</v>
      </c>
      <c r="BI28" s="21">
        <v>7.972227379164071</v>
      </c>
      <c r="BJ28" s="38">
        <f t="shared" si="29"/>
        <v>1.04</v>
      </c>
    </row>
    <row r="29" spans="2:62" x14ac:dyDescent="0.25">
      <c r="B29" s="34">
        <v>1893</v>
      </c>
      <c r="C29" s="67">
        <v>1.1037058891120681E-2</v>
      </c>
      <c r="D29" s="4">
        <v>1.5473547631644997E-2</v>
      </c>
      <c r="E29" s="4">
        <v>1.1939288646990677E-2</v>
      </c>
      <c r="F29" s="4">
        <v>3.3092633354806764E-2</v>
      </c>
      <c r="G29" s="68">
        <v>8.1005079825834533E-2</v>
      </c>
      <c r="H29" s="102">
        <f t="shared" si="0"/>
        <v>1.2753934718628342E-2</v>
      </c>
      <c r="I29" s="102">
        <f t="shared" si="1"/>
        <v>1.7880543929900888E-2</v>
      </c>
      <c r="J29" s="102">
        <f t="shared" si="2"/>
        <v>1.4963411836542109E-2</v>
      </c>
      <c r="K29" s="102">
        <f t="shared" si="3"/>
        <v>3.8240376321110034E-2</v>
      </c>
      <c r="L29" s="102">
        <f t="shared" si="4"/>
        <v>9.3605870020964363E-2</v>
      </c>
      <c r="M29" s="67">
        <v>1.1478541246765509E-2</v>
      </c>
      <c r="N29" s="4">
        <v>1.6092489536910799E-2</v>
      </c>
      <c r="O29" s="4">
        <v>1.3467070652887899E-2</v>
      </c>
      <c r="P29" s="4">
        <v>3.4416338688999029E-2</v>
      </c>
      <c r="Q29" s="68">
        <v>8.4245283018867925E-2</v>
      </c>
      <c r="R29" s="67">
        <v>1.2493424513413993E-2</v>
      </c>
      <c r="S29" s="4">
        <v>1.7382413087934569E-2</v>
      </c>
      <c r="T29" s="4">
        <f t="shared" si="5"/>
        <v>1.3493723849372388E-2</v>
      </c>
      <c r="U29" s="4">
        <v>3.7459283387622153E-2</v>
      </c>
      <c r="V29" s="68">
        <v>8.8679245283018862E-2</v>
      </c>
      <c r="W29" s="16">
        <v>4.7500000000000001E-2</v>
      </c>
      <c r="X29" s="16">
        <v>2.3E-2</v>
      </c>
      <c r="Y29" s="16">
        <v>0.11749999999999999</v>
      </c>
      <c r="Z29" s="16">
        <v>1.7000000000000001E-2</v>
      </c>
      <c r="AA29" s="28">
        <v>4.0999999999999995E-3</v>
      </c>
      <c r="AB29" s="145">
        <f t="shared" si="30"/>
        <v>6.7704736842105264</v>
      </c>
      <c r="AC29" s="51">
        <v>3.802</v>
      </c>
      <c r="AD29" s="21">
        <v>0.61399999999999999</v>
      </c>
      <c r="AE29" s="21">
        <v>1.325</v>
      </c>
      <c r="AF29" s="21">
        <f t="shared" si="6"/>
        <v>5.7410000000000005</v>
      </c>
      <c r="AG29" s="23">
        <f t="shared" si="31"/>
        <v>0.76920397143354813</v>
      </c>
      <c r="AH29" s="21">
        <f t="shared" si="7"/>
        <v>0.97799999999999954</v>
      </c>
      <c r="AI29" s="52">
        <f t="shared" si="8"/>
        <v>5.1473684210526303E-2</v>
      </c>
      <c r="AJ29" s="78">
        <f t="shared" si="9"/>
        <v>1.0339949156072197</v>
      </c>
      <c r="AK29" s="51">
        <f t="shared" si="10"/>
        <v>3.9312486691386495</v>
      </c>
      <c r="AL29" s="21">
        <f t="shared" si="11"/>
        <v>0.63487287818283289</v>
      </c>
      <c r="AM29" s="21">
        <f t="shared" si="12"/>
        <v>1.325</v>
      </c>
      <c r="AN29" s="21">
        <f t="shared" si="13"/>
        <v>5.8911215473214824</v>
      </c>
      <c r="AO29" s="21">
        <f t="shared" si="14"/>
        <v>1.0035737455635616</v>
      </c>
      <c r="AP29" s="52">
        <f t="shared" si="15"/>
        <v>5.2819670819134829E-2</v>
      </c>
      <c r="AQ29" s="51">
        <f t="shared" si="16"/>
        <v>4.1381564938301567</v>
      </c>
      <c r="AR29" s="50">
        <f t="shared" si="17"/>
        <v>0.66828724019245567</v>
      </c>
      <c r="AS29" s="50">
        <f t="shared" si="18"/>
        <v>1.3947368421052631</v>
      </c>
      <c r="AT29" s="50">
        <f t="shared" si="19"/>
        <v>6.201180576127876</v>
      </c>
      <c r="AU29" s="50">
        <f t="shared" si="20"/>
        <v>1.0563934163826965</v>
      </c>
      <c r="AV29" s="61">
        <f t="shared" si="21"/>
        <v>5.5599653493826132E-2</v>
      </c>
      <c r="AW29" s="51">
        <f t="shared" si="22"/>
        <v>4.3036827535833631</v>
      </c>
      <c r="AX29" s="21">
        <f t="shared" si="23"/>
        <v>0.69501872980015389</v>
      </c>
      <c r="AY29" s="21">
        <f t="shared" si="24"/>
        <v>1.4505263157894737</v>
      </c>
      <c r="AZ29" s="21">
        <f t="shared" si="25"/>
        <v>6.4492277991729914</v>
      </c>
      <c r="BA29" s="21">
        <f t="shared" si="26"/>
        <v>1.0986491530380043</v>
      </c>
      <c r="BB29" s="52">
        <f t="shared" si="27"/>
        <v>5.7823639633579178E-2</v>
      </c>
      <c r="BC29" s="37">
        <v>5.4539499999999999</v>
      </c>
      <c r="BD29" s="23">
        <v>1.0261490240936217</v>
      </c>
      <c r="BE29" s="23">
        <v>1.0526315789473684</v>
      </c>
      <c r="BF29" s="10">
        <f t="shared" si="28"/>
        <v>5.8911215473214815</v>
      </c>
      <c r="BG29" s="13">
        <v>1.1793195757203494</v>
      </c>
      <c r="BH29" s="10">
        <v>6.9475149637041778</v>
      </c>
      <c r="BI29" s="21">
        <v>7.225415562252345</v>
      </c>
      <c r="BJ29" s="38">
        <f t="shared" si="29"/>
        <v>1.04</v>
      </c>
    </row>
    <row r="30" spans="2:62" x14ac:dyDescent="0.25">
      <c r="B30" s="34">
        <v>1894</v>
      </c>
      <c r="C30" s="67">
        <v>1.1097683545691539E-2</v>
      </c>
      <c r="D30" s="4">
        <v>1.5211820995140185E-2</v>
      </c>
      <c r="E30" s="4">
        <v>1.194242891634547E-2</v>
      </c>
      <c r="F30" s="4">
        <v>3.2392134521455632E-2</v>
      </c>
      <c r="G30" s="68">
        <v>8.1509933966635778E-2</v>
      </c>
      <c r="H30" s="102">
        <f t="shared" si="0"/>
        <v>1.2823989875021334E-2</v>
      </c>
      <c r="I30" s="102">
        <f t="shared" si="1"/>
        <v>1.7578104261050879E-2</v>
      </c>
      <c r="J30" s="102">
        <f t="shared" si="2"/>
        <v>1.489019789251011E-2</v>
      </c>
      <c r="K30" s="102">
        <f t="shared" si="3"/>
        <v>3.7430911002570948E-2</v>
      </c>
      <c r="L30" s="102">
        <f t="shared" si="4"/>
        <v>9.4189257028112455E-2</v>
      </c>
      <c r="M30" s="67">
        <v>1.1541590887519201E-2</v>
      </c>
      <c r="N30" s="4">
        <v>1.5820293834945792E-2</v>
      </c>
      <c r="O30" s="4">
        <v>1.3401178103259099E-2</v>
      </c>
      <c r="P30" s="4">
        <v>3.3687819902313856E-2</v>
      </c>
      <c r="Q30" s="68">
        <v>8.4770331325301207E-2</v>
      </c>
      <c r="R30" s="67">
        <v>1.2562156503533106E-2</v>
      </c>
      <c r="S30" s="4">
        <v>1.708839903116207E-2</v>
      </c>
      <c r="T30" s="4">
        <f t="shared" si="5"/>
        <v>1.3497162706806776E-2</v>
      </c>
      <c r="U30" s="4">
        <v>3.6666666666666667E-2</v>
      </c>
      <c r="V30" s="68">
        <v>8.9231927710843359E-2</v>
      </c>
      <c r="W30" s="16">
        <v>4.8000000000000001E-2</v>
      </c>
      <c r="X30" s="16">
        <v>2.1999999999999999E-2</v>
      </c>
      <c r="Y30" s="16">
        <v>0.11849999999999999</v>
      </c>
      <c r="Z30" s="16">
        <v>1.7000000000000001E-2</v>
      </c>
      <c r="AA30" s="28">
        <v>4.0999999999999995E-3</v>
      </c>
      <c r="AB30" s="145">
        <f t="shared" si="30"/>
        <v>6.7961862700228846</v>
      </c>
      <c r="AC30" s="51">
        <v>3.8210000000000002</v>
      </c>
      <c r="AD30" s="21">
        <v>0.6</v>
      </c>
      <c r="AE30" s="21">
        <v>1.3280000000000001</v>
      </c>
      <c r="AF30" s="21">
        <f t="shared" si="6"/>
        <v>5.7490000000000006</v>
      </c>
      <c r="AG30" s="23">
        <f t="shared" si="31"/>
        <v>0.76900330492259517</v>
      </c>
      <c r="AH30" s="21">
        <f t="shared" si="7"/>
        <v>0.99482695652173936</v>
      </c>
      <c r="AI30" s="52">
        <f t="shared" si="8"/>
        <v>5.2359313501144179E-2</v>
      </c>
      <c r="AJ30" s="80">
        <f t="shared" si="9"/>
        <v>1.034003786363771</v>
      </c>
      <c r="AK30" s="51">
        <f t="shared" si="10"/>
        <v>3.9509284676959693</v>
      </c>
      <c r="AL30" s="21">
        <f t="shared" si="11"/>
        <v>0.62040227181826257</v>
      </c>
      <c r="AM30" s="21">
        <f t="shared" si="12"/>
        <v>1.3280000000000001</v>
      </c>
      <c r="AN30" s="21">
        <f t="shared" si="13"/>
        <v>5.899330739514232</v>
      </c>
      <c r="AO30" s="21">
        <f t="shared" si="14"/>
        <v>1.0208407105768107</v>
      </c>
      <c r="AP30" s="52">
        <f t="shared" si="15"/>
        <v>5.3728458451411096E-2</v>
      </c>
      <c r="AQ30" s="51">
        <f t="shared" si="16"/>
        <v>4.1588720712589149</v>
      </c>
      <c r="AR30" s="50">
        <f t="shared" si="17"/>
        <v>0.65305502296659212</v>
      </c>
      <c r="AS30" s="50">
        <f t="shared" si="18"/>
        <v>1.3978947368421053</v>
      </c>
      <c r="AT30" s="50">
        <f t="shared" si="19"/>
        <v>6.2098218310676128</v>
      </c>
      <c r="AU30" s="50">
        <f t="shared" si="20"/>
        <v>1.0745691690282217</v>
      </c>
      <c r="AV30" s="61">
        <f t="shared" si="21"/>
        <v>5.6556272054116938E-2</v>
      </c>
      <c r="AW30" s="51">
        <f t="shared" si="22"/>
        <v>4.3252269541092714</v>
      </c>
      <c r="AX30" s="21">
        <f t="shared" si="23"/>
        <v>0.67917722388525581</v>
      </c>
      <c r="AY30" s="21">
        <f t="shared" si="24"/>
        <v>1.4538105263157897</v>
      </c>
      <c r="AZ30" s="21">
        <f t="shared" si="25"/>
        <v>6.4582147043103175</v>
      </c>
      <c r="BA30" s="21">
        <f t="shared" si="26"/>
        <v>1.1175519357893506</v>
      </c>
      <c r="BB30" s="52">
        <f t="shared" si="27"/>
        <v>5.881852293628162E-2</v>
      </c>
      <c r="BC30" s="37">
        <v>5.4624999999999995</v>
      </c>
      <c r="BD30" s="23">
        <v>1.0261490240936217</v>
      </c>
      <c r="BE30" s="23">
        <v>1.0526315789473684</v>
      </c>
      <c r="BF30" s="10">
        <f t="shared" si="28"/>
        <v>5.9003568885383242</v>
      </c>
      <c r="BG30" s="13">
        <v>1.1821510297482838</v>
      </c>
      <c r="BH30" s="10">
        <v>6.9751129716679596</v>
      </c>
      <c r="BI30" s="21">
        <v>7.2541174905346786</v>
      </c>
      <c r="BJ30" s="38">
        <f t="shared" si="29"/>
        <v>1.04</v>
      </c>
    </row>
    <row r="31" spans="2:62" x14ac:dyDescent="0.25">
      <c r="B31" s="34">
        <v>1895</v>
      </c>
      <c r="C31" s="67">
        <v>1.1088263503217217E-2</v>
      </c>
      <c r="D31" s="4">
        <v>1.5656504151085077E-2</v>
      </c>
      <c r="E31" s="4">
        <v>1.1995695039901536E-2</v>
      </c>
      <c r="F31" s="4">
        <v>3.31670154065562E-2</v>
      </c>
      <c r="G31" s="68">
        <v>8.124859218380448E-2</v>
      </c>
      <c r="H31" s="102">
        <f t="shared" si="0"/>
        <v>1.2813104492606564E-2</v>
      </c>
      <c r="I31" s="102">
        <f t="shared" si="1"/>
        <v>1.8091960352364978E-2</v>
      </c>
      <c r="J31" s="102">
        <f t="shared" si="2"/>
        <v>1.5071071418271026E-2</v>
      </c>
      <c r="K31" s="102">
        <f t="shared" si="3"/>
        <v>3.8326328914242716E-2</v>
      </c>
      <c r="L31" s="102">
        <f t="shared" si="4"/>
        <v>9.388726207906295E-2</v>
      </c>
      <c r="M31" s="67">
        <v>1.1531794043345908E-2</v>
      </c>
      <c r="N31" s="4">
        <v>1.6282764317128481E-2</v>
      </c>
      <c r="O31" s="4">
        <v>1.3563964276443923E-2</v>
      </c>
      <c r="P31" s="4">
        <v>3.4493696022818446E-2</v>
      </c>
      <c r="Q31" s="68">
        <v>8.449853587115666E-2</v>
      </c>
      <c r="R31" s="67">
        <v>1.2550200803212851E-2</v>
      </c>
      <c r="S31" s="4">
        <v>1.7587939698492466E-2</v>
      </c>
      <c r="T31" s="4">
        <f t="shared" si="5"/>
        <v>1.3556939144406508E-2</v>
      </c>
      <c r="U31" s="4">
        <v>3.7539936102236424E-2</v>
      </c>
      <c r="V31" s="68">
        <v>8.8945827232796482E-2</v>
      </c>
      <c r="W31" s="16">
        <v>0.05</v>
      </c>
      <c r="X31" s="16">
        <v>2.35E-2</v>
      </c>
      <c r="Y31" s="16">
        <v>0.1215</v>
      </c>
      <c r="Z31" s="16">
        <v>1.7500000000000002E-2</v>
      </c>
      <c r="AA31" s="28">
        <v>5.1999999999999963E-3</v>
      </c>
      <c r="AB31" s="145">
        <f t="shared" si="30"/>
        <v>7.0233684210526324</v>
      </c>
      <c r="AC31" s="51">
        <v>3.984</v>
      </c>
      <c r="AD31" s="21">
        <v>0.626</v>
      </c>
      <c r="AE31" s="21">
        <v>1.3660000000000001</v>
      </c>
      <c r="AF31" s="21">
        <f t="shared" si="6"/>
        <v>5.9760000000000009</v>
      </c>
      <c r="AG31" s="23">
        <f t="shared" si="31"/>
        <v>0.77141900937081653</v>
      </c>
      <c r="AH31" s="21">
        <f t="shared" si="7"/>
        <v>0.995</v>
      </c>
      <c r="AI31" s="52">
        <f t="shared" si="8"/>
        <v>5.2368421052631585E-2</v>
      </c>
      <c r="AJ31" s="80">
        <f t="shared" si="9"/>
        <v>1.0338973032502135</v>
      </c>
      <c r="AK31" s="51">
        <f t="shared" si="10"/>
        <v>4.1190468561488505</v>
      </c>
      <c r="AL31" s="21">
        <f t="shared" si="11"/>
        <v>0.64721971183463367</v>
      </c>
      <c r="AM31" s="21">
        <f t="shared" si="12"/>
        <v>1.3660000000000001</v>
      </c>
      <c r="AN31" s="21">
        <f t="shared" si="13"/>
        <v>6.1322665679834838</v>
      </c>
      <c r="AO31" s="21">
        <f t="shared" si="14"/>
        <v>1.0210182789731534</v>
      </c>
      <c r="AP31" s="52">
        <f t="shared" si="15"/>
        <v>5.3737804156481765E-2</v>
      </c>
      <c r="AQ31" s="51">
        <f t="shared" si="16"/>
        <v>4.3358387959461577</v>
      </c>
      <c r="AR31" s="50">
        <f t="shared" si="17"/>
        <v>0.68128390719435117</v>
      </c>
      <c r="AS31" s="50">
        <f t="shared" si="18"/>
        <v>1.4378947368421053</v>
      </c>
      <c r="AT31" s="50">
        <f t="shared" si="19"/>
        <v>6.4550174399826146</v>
      </c>
      <c r="AU31" s="50">
        <f t="shared" si="20"/>
        <v>1.0747560831296352</v>
      </c>
      <c r="AV31" s="61">
        <f t="shared" si="21"/>
        <v>5.6566109638401856E-2</v>
      </c>
      <c r="AW31" s="51">
        <f t="shared" si="22"/>
        <v>4.5092723477840044</v>
      </c>
      <c r="AX31" s="21">
        <f t="shared" si="23"/>
        <v>0.70853526348212525</v>
      </c>
      <c r="AY31" s="21">
        <f t="shared" si="24"/>
        <v>1.4954105263157895</v>
      </c>
      <c r="AZ31" s="21">
        <f t="shared" si="25"/>
        <v>6.7132181375819195</v>
      </c>
      <c r="BA31" s="21">
        <f t="shared" si="26"/>
        <v>1.1177463264548206</v>
      </c>
      <c r="BB31" s="52">
        <f t="shared" si="27"/>
        <v>5.8828754023937932E-2</v>
      </c>
      <c r="BC31" s="37">
        <v>5.6772</v>
      </c>
      <c r="BD31" s="23">
        <v>1.0261490240936217</v>
      </c>
      <c r="BE31" s="23">
        <v>1.0526315789473684</v>
      </c>
      <c r="BF31" s="10">
        <f t="shared" si="28"/>
        <v>6.1322665679834838</v>
      </c>
      <c r="BG31" s="13">
        <v>1.1752624533220601</v>
      </c>
      <c r="BH31" s="10">
        <v>7.2070226511131192</v>
      </c>
      <c r="BI31" s="21">
        <v>7.4953035571576443</v>
      </c>
      <c r="BJ31" s="38">
        <f t="shared" si="29"/>
        <v>1.04</v>
      </c>
    </row>
    <row r="32" spans="2:62" x14ac:dyDescent="0.25">
      <c r="B32" s="34">
        <v>1896</v>
      </c>
      <c r="C32" s="67">
        <v>1.0864482548284895E-2</v>
      </c>
      <c r="D32" s="4">
        <v>1.5557628581337243E-2</v>
      </c>
      <c r="E32" s="4">
        <v>1.1844157673543762E-2</v>
      </c>
      <c r="F32" s="4">
        <v>3.2182117441380526E-2</v>
      </c>
      <c r="G32" s="68">
        <v>7.9551021641068739E-2</v>
      </c>
      <c r="H32" s="102">
        <f t="shared" si="0"/>
        <v>1.2762983781444111E-2</v>
      </c>
      <c r="I32" s="102">
        <f t="shared" si="1"/>
        <v>1.8276228101879018E-2</v>
      </c>
      <c r="J32" s="102">
        <f t="shared" si="2"/>
        <v>1.5154117009321885E-2</v>
      </c>
      <c r="K32" s="102">
        <f t="shared" si="3"/>
        <v>3.7805743727915515E-2</v>
      </c>
      <c r="L32" s="102">
        <f t="shared" si="4"/>
        <v>9.3452071416189983E-2</v>
      </c>
      <c r="M32" s="67">
        <v>1.1486685403299701E-2</v>
      </c>
      <c r="N32" s="4">
        <v>1.6448605291691117E-2</v>
      </c>
      <c r="O32" s="4">
        <v>1.3638705308389697E-2</v>
      </c>
      <c r="P32" s="4">
        <v>3.4025169355123966E-2</v>
      </c>
      <c r="Q32" s="68">
        <v>8.410686427457098E-2</v>
      </c>
      <c r="R32" s="67">
        <v>1.2503473186996386E-2</v>
      </c>
      <c r="S32" s="4">
        <v>1.7767073966073701E-2</v>
      </c>
      <c r="T32" s="4">
        <f t="shared" si="5"/>
        <v>1.3608947907380846E-2</v>
      </c>
      <c r="U32" s="4">
        <v>3.7037037037037035E-2</v>
      </c>
      <c r="V32" s="68">
        <v>8.8533541341653671E-2</v>
      </c>
      <c r="W32" s="16">
        <v>4.4999999999999998E-2</v>
      </c>
      <c r="X32" s="16">
        <v>2.3E-2</v>
      </c>
      <c r="Y32" s="16">
        <v>0.1135</v>
      </c>
      <c r="Z32" s="16">
        <v>1.7000000000000001E-2</v>
      </c>
      <c r="AA32" s="28">
        <v>4.2999999999999983E-3</v>
      </c>
      <c r="AB32" s="145">
        <f t="shared" si="30"/>
        <v>6.5091853630077381</v>
      </c>
      <c r="AC32" s="51">
        <v>3.5990000000000002</v>
      </c>
      <c r="AD32" s="21">
        <v>0.621</v>
      </c>
      <c r="AE32" s="21">
        <v>1.282</v>
      </c>
      <c r="AF32" s="21">
        <f t="shared" si="6"/>
        <v>5.5020000000000007</v>
      </c>
      <c r="AG32" s="23">
        <f t="shared" si="31"/>
        <v>0.76699382042893494</v>
      </c>
      <c r="AH32" s="21">
        <f t="shared" si="7"/>
        <v>0.9568260948573506</v>
      </c>
      <c r="AI32" s="52">
        <f t="shared" si="8"/>
        <v>5.0359268150386882E-2</v>
      </c>
      <c r="AJ32" s="80">
        <f t="shared" si="9"/>
        <v>1.0340928745410205</v>
      </c>
      <c r="AK32" s="51">
        <f t="shared" si="10"/>
        <v>3.7217002554731331</v>
      </c>
      <c r="AL32" s="21">
        <f t="shared" si="11"/>
        <v>0.64217167508997375</v>
      </c>
      <c r="AM32" s="21">
        <f t="shared" si="12"/>
        <v>1.282</v>
      </c>
      <c r="AN32" s="21">
        <f t="shared" si="13"/>
        <v>5.6458719305631071</v>
      </c>
      <c r="AO32" s="21">
        <f t="shared" si="14"/>
        <v>0.98184616346518128</v>
      </c>
      <c r="AP32" s="52">
        <f t="shared" si="15"/>
        <v>5.1676113866588498E-2</v>
      </c>
      <c r="AQ32" s="51">
        <f t="shared" si="16"/>
        <v>3.9175792162875083</v>
      </c>
      <c r="AR32" s="50">
        <f t="shared" si="17"/>
        <v>0.67597018430523548</v>
      </c>
      <c r="AS32" s="50">
        <f t="shared" si="18"/>
        <v>1.3494736842105264</v>
      </c>
      <c r="AT32" s="50">
        <f t="shared" si="19"/>
        <v>5.9430230848032704</v>
      </c>
      <c r="AU32" s="50">
        <f t="shared" si="20"/>
        <v>1.0335222773317696</v>
      </c>
      <c r="AV32" s="61">
        <f t="shared" si="21"/>
        <v>5.4395909333251051E-2</v>
      </c>
      <c r="AW32" s="51">
        <f t="shared" si="22"/>
        <v>4.1419367926642634</v>
      </c>
      <c r="AX32" s="21">
        <f t="shared" si="23"/>
        <v>0.71468261968449776</v>
      </c>
      <c r="AY32" s="21">
        <f t="shared" si="24"/>
        <v>1.4267572893294547</v>
      </c>
      <c r="AZ32" s="21">
        <f t="shared" si="25"/>
        <v>6.2833767016782156</v>
      </c>
      <c r="BA32" s="21">
        <f t="shared" si="26"/>
        <v>1.092711521625668</v>
      </c>
      <c r="BB32" s="52">
        <f t="shared" si="27"/>
        <v>5.7511132717140437E-2</v>
      </c>
      <c r="BC32" s="37">
        <v>5.2278500000000001</v>
      </c>
      <c r="BD32" s="23">
        <v>1.0261490240936217</v>
      </c>
      <c r="BE32" s="23">
        <v>1.0526315789473684</v>
      </c>
      <c r="BF32" s="10">
        <f t="shared" si="28"/>
        <v>5.6468980795872001</v>
      </c>
      <c r="BG32" s="13">
        <v>1.1830580448941725</v>
      </c>
      <c r="BH32" s="10">
        <v>6.6806082017530901</v>
      </c>
      <c r="BI32" s="21">
        <v>7.063202906829245</v>
      </c>
      <c r="BJ32" s="38">
        <f t="shared" si="29"/>
        <v>1.0572694421708126</v>
      </c>
    </row>
    <row r="33" spans="2:62" x14ac:dyDescent="0.25">
      <c r="B33" s="34">
        <v>1897</v>
      </c>
      <c r="C33" s="67">
        <v>1.1203405514167656E-2</v>
      </c>
      <c r="D33" s="4">
        <v>1.6138232763959773E-2</v>
      </c>
      <c r="E33" s="4">
        <v>1.2225627488717193E-2</v>
      </c>
      <c r="F33" s="4">
        <v>3.3722132728045438E-2</v>
      </c>
      <c r="G33" s="68">
        <v>8.3007316060308672E-2</v>
      </c>
      <c r="H33" s="102">
        <f t="shared" si="0"/>
        <v>1.276724971987294E-2</v>
      </c>
      <c r="I33" s="102">
        <f t="shared" si="1"/>
        <v>1.8390912252024941E-2</v>
      </c>
      <c r="J33" s="102">
        <f t="shared" si="2"/>
        <v>1.5218418751312602E-2</v>
      </c>
      <c r="K33" s="102">
        <f t="shared" si="3"/>
        <v>3.8429287334213101E-2</v>
      </c>
      <c r="L33" s="102">
        <f t="shared" si="4"/>
        <v>9.4594017094017088E-2</v>
      </c>
      <c r="M33" s="67">
        <v>1.1490524747885646E-2</v>
      </c>
      <c r="N33" s="4">
        <v>1.6551821026822448E-2</v>
      </c>
      <c r="O33" s="4">
        <v>1.3696576876181341E-2</v>
      </c>
      <c r="P33" s="4">
        <v>3.4586358600791789E-2</v>
      </c>
      <c r="Q33" s="68">
        <v>8.5134615384615378E-2</v>
      </c>
      <c r="R33" s="67">
        <v>1.2506724045185583E-2</v>
      </c>
      <c r="S33" s="4">
        <v>1.7878563151206478E-2</v>
      </c>
      <c r="T33" s="4">
        <f t="shared" si="5"/>
        <v>1.3626223724515545E-2</v>
      </c>
      <c r="U33" s="4">
        <v>3.7645107794361525E-2</v>
      </c>
      <c r="V33" s="68">
        <v>8.9615384615384611E-2</v>
      </c>
      <c r="W33" s="16">
        <v>4.65E-2</v>
      </c>
      <c r="X33" s="16">
        <v>2.2699999999999998E-2</v>
      </c>
      <c r="Y33" s="16">
        <v>0.11650000000000001</v>
      </c>
      <c r="Z33" s="16">
        <v>1.7500000000000002E-2</v>
      </c>
      <c r="AA33" s="28">
        <v>3.9999999999999966E-3</v>
      </c>
      <c r="AB33" s="145">
        <f t="shared" si="30"/>
        <v>6.651343013349809</v>
      </c>
      <c r="AC33" s="51">
        <v>3.718</v>
      </c>
      <c r="AD33" s="21">
        <v>0.60299999999999998</v>
      </c>
      <c r="AE33" s="21">
        <v>1.3</v>
      </c>
      <c r="AF33" s="21">
        <f t="shared" si="6"/>
        <v>5.6209999999999996</v>
      </c>
      <c r="AG33" s="23">
        <f t="shared" si="31"/>
        <v>0.76872442625867288</v>
      </c>
      <c r="AH33" s="21">
        <f t="shared" si="7"/>
        <v>0.97882586268231908</v>
      </c>
      <c r="AI33" s="52">
        <f t="shared" si="8"/>
        <v>5.1517150667490484E-2</v>
      </c>
      <c r="AJ33" s="78">
        <f t="shared" si="9"/>
        <v>1.034016122293508</v>
      </c>
      <c r="AK33" s="51">
        <f t="shared" si="10"/>
        <v>3.8444719426872629</v>
      </c>
      <c r="AL33" s="21">
        <f t="shared" si="11"/>
        <v>0.6235117217429853</v>
      </c>
      <c r="AM33" s="21">
        <f t="shared" si="12"/>
        <v>1.3</v>
      </c>
      <c r="AN33" s="21">
        <f t="shared" si="13"/>
        <v>5.7679836644302478</v>
      </c>
      <c r="AO33" s="21">
        <f t="shared" si="14"/>
        <v>1.0044212037490592</v>
      </c>
      <c r="AP33" s="52">
        <f t="shared" si="15"/>
        <v>5.2864273881529443E-2</v>
      </c>
      <c r="AQ33" s="51">
        <f t="shared" si="16"/>
        <v>4.0468125712497498</v>
      </c>
      <c r="AR33" s="50">
        <f t="shared" si="17"/>
        <v>0.65632812815051078</v>
      </c>
      <c r="AS33" s="50">
        <f t="shared" si="18"/>
        <v>1.368421052631579</v>
      </c>
      <c r="AT33" s="50">
        <f t="shared" si="19"/>
        <v>6.0715617520318395</v>
      </c>
      <c r="AU33" s="50">
        <f t="shared" si="20"/>
        <v>1.0572854776305887</v>
      </c>
      <c r="AV33" s="61">
        <f t="shared" si="21"/>
        <v>5.5646604085820464E-2</v>
      </c>
      <c r="AW33" s="51">
        <f t="shared" si="22"/>
        <v>4.1505236904258087</v>
      </c>
      <c r="AX33" s="21">
        <f t="shared" si="23"/>
        <v>0.67314840917879581</v>
      </c>
      <c r="AY33" s="21">
        <f t="shared" si="24"/>
        <v>1.4034907467114988</v>
      </c>
      <c r="AZ33" s="21">
        <f t="shared" si="25"/>
        <v>6.2271628463161033</v>
      </c>
      <c r="BA33" s="21">
        <f t="shared" si="26"/>
        <v>1.0843814348174072</v>
      </c>
      <c r="BB33" s="52">
        <f t="shared" si="27"/>
        <v>5.7072707095653027E-2</v>
      </c>
      <c r="BC33" s="37">
        <v>5.3408999999999995</v>
      </c>
      <c r="BD33" s="23">
        <v>1.0261490240936217</v>
      </c>
      <c r="BE33" s="23">
        <v>1.0526315789473684</v>
      </c>
      <c r="BF33" s="10">
        <f t="shared" si="28"/>
        <v>5.7690098134543408</v>
      </c>
      <c r="BG33" s="13">
        <v>1.1833024396637271</v>
      </c>
      <c r="BH33" s="10">
        <v>6.8264833867045045</v>
      </c>
      <c r="BI33" s="21">
        <v>7.0014315019450519</v>
      </c>
      <c r="BJ33" s="38">
        <f t="shared" si="29"/>
        <v>1.0256278533660952</v>
      </c>
    </row>
    <row r="34" spans="2:62" x14ac:dyDescent="0.25">
      <c r="B34" s="34">
        <v>1898</v>
      </c>
      <c r="C34" s="67">
        <v>1.1043067298659941E-2</v>
      </c>
      <c r="D34" s="4">
        <v>1.5711481430549505E-2</v>
      </c>
      <c r="E34" s="4">
        <v>1.2033197808363651E-2</v>
      </c>
      <c r="F34" s="4">
        <v>3.1812429066775123E-2</v>
      </c>
      <c r="G34" s="68">
        <v>8.1377635853960864E-2</v>
      </c>
      <c r="H34" s="102">
        <f t="shared" si="0"/>
        <v>1.2798850885740192E-2</v>
      </c>
      <c r="I34" s="102">
        <f t="shared" si="1"/>
        <v>1.8209515760904665E-2</v>
      </c>
      <c r="J34" s="102">
        <f t="shared" si="2"/>
        <v>1.5164556430511712E-2</v>
      </c>
      <c r="K34" s="102">
        <f t="shared" si="3"/>
        <v>3.6870420593040333E-2</v>
      </c>
      <c r="L34" s="102">
        <f t="shared" si="4"/>
        <v>9.4316207495656501E-2</v>
      </c>
      <c r="M34" s="67">
        <v>1.1518965797166172E-2</v>
      </c>
      <c r="N34" s="4">
        <v>1.63885641848142E-2</v>
      </c>
      <c r="O34" s="4">
        <v>1.3648100787460541E-2</v>
      </c>
      <c r="P34" s="4">
        <v>3.3183378533736298E-2</v>
      </c>
      <c r="Q34" s="68">
        <v>8.4884586746090854E-2</v>
      </c>
      <c r="R34" s="67">
        <v>1.2540021344717182E-2</v>
      </c>
      <c r="S34" s="4">
        <v>1.770222015215029E-2</v>
      </c>
      <c r="T34" s="4">
        <f t="shared" si="5"/>
        <v>1.3641643972621662E-2</v>
      </c>
      <c r="U34" s="4">
        <v>3.6124794745484398E-2</v>
      </c>
      <c r="V34" s="68">
        <v>8.9352196574832468E-2</v>
      </c>
      <c r="W34" s="16">
        <v>4.7E-2</v>
      </c>
      <c r="X34" s="16">
        <v>2.1999999999999999E-2</v>
      </c>
      <c r="Y34" s="16">
        <v>0.12</v>
      </c>
      <c r="Z34" s="16">
        <v>1.7999999999999999E-2</v>
      </c>
      <c r="AA34" s="28">
        <v>3.6000000000000025E-3</v>
      </c>
      <c r="AB34" s="145">
        <f t="shared" si="30"/>
        <v>6.7703385370987545</v>
      </c>
      <c r="AC34" s="51">
        <v>3.7480000000000002</v>
      </c>
      <c r="AD34" s="21">
        <v>0.60899999999999999</v>
      </c>
      <c r="AE34" s="21">
        <v>1.343</v>
      </c>
      <c r="AF34" s="21">
        <f t="shared" si="6"/>
        <v>5.7</v>
      </c>
      <c r="AG34" s="23">
        <f t="shared" si="31"/>
        <v>0.76438596491228072</v>
      </c>
      <c r="AH34" s="21">
        <f t="shared" si="7"/>
        <v>1.0168216102438166</v>
      </c>
      <c r="AI34" s="52">
        <f t="shared" si="8"/>
        <v>5.3516926854937724E-2</v>
      </c>
      <c r="AJ34" s="78">
        <f t="shared" si="9"/>
        <v>1.0342091891975314</v>
      </c>
      <c r="AK34" s="51">
        <f t="shared" si="10"/>
        <v>3.8762160411123476</v>
      </c>
      <c r="AL34" s="21">
        <f t="shared" si="11"/>
        <v>0.62983339622129653</v>
      </c>
      <c r="AM34" s="21">
        <f t="shared" si="12"/>
        <v>1.343</v>
      </c>
      <c r="AN34" s="21">
        <f t="shared" si="13"/>
        <v>5.8490494373336439</v>
      </c>
      <c r="AO34" s="21">
        <f t="shared" si="14"/>
        <v>1.0434105030289973</v>
      </c>
      <c r="AP34" s="52">
        <f t="shared" si="15"/>
        <v>5.491634226468408E-2</v>
      </c>
      <c r="AQ34" s="51">
        <f t="shared" si="16"/>
        <v>4.0802274116972077</v>
      </c>
      <c r="AR34" s="50">
        <f t="shared" si="17"/>
        <v>0.66298252233820687</v>
      </c>
      <c r="AS34" s="50">
        <f t="shared" si="18"/>
        <v>1.4136842105263157</v>
      </c>
      <c r="AT34" s="50">
        <f t="shared" si="19"/>
        <v>6.15689414456173</v>
      </c>
      <c r="AU34" s="50">
        <f t="shared" si="20"/>
        <v>1.0983268452936814</v>
      </c>
      <c r="AV34" s="61">
        <f t="shared" si="21"/>
        <v>5.7806676068088501E-2</v>
      </c>
      <c r="AW34" s="51">
        <f t="shared" si="22"/>
        <v>4.2560638931996158</v>
      </c>
      <c r="AX34" s="21">
        <f t="shared" si="23"/>
        <v>0.69155360484486816</v>
      </c>
      <c r="AY34" s="21">
        <f t="shared" si="24"/>
        <v>1.4746066132389279</v>
      </c>
      <c r="AZ34" s="21">
        <f t="shared" si="25"/>
        <v>6.4222241112834118</v>
      </c>
      <c r="BA34" s="21">
        <f t="shared" si="26"/>
        <v>1.145658993365239</v>
      </c>
      <c r="BB34" s="52">
        <f t="shared" si="27"/>
        <v>6.0297841756065222E-2</v>
      </c>
      <c r="BC34" s="37">
        <v>5.4159499999999996</v>
      </c>
      <c r="BD34" s="23">
        <v>1.0261490240936217</v>
      </c>
      <c r="BE34" s="23">
        <v>1.0526315789473684</v>
      </c>
      <c r="BF34" s="10">
        <f t="shared" si="28"/>
        <v>5.8500755863577369</v>
      </c>
      <c r="BG34" s="13">
        <v>1.1877786907190797</v>
      </c>
      <c r="BH34" s="10">
        <v>6.9485951205716452</v>
      </c>
      <c r="BI34" s="21">
        <v>7.2480432625755471</v>
      </c>
      <c r="BJ34" s="38">
        <f t="shared" si="29"/>
        <v>1.0430947748153252</v>
      </c>
    </row>
    <row r="35" spans="2:62" x14ac:dyDescent="0.25">
      <c r="B35" s="34">
        <v>1899</v>
      </c>
      <c r="C35" s="67">
        <v>1.0823479427908919E-2</v>
      </c>
      <c r="D35" s="4">
        <v>1.5670539291944622E-2</v>
      </c>
      <c r="E35" s="4">
        <v>1.1815011891592441E-2</v>
      </c>
      <c r="F35" s="4">
        <v>3.2279722207170208E-2</v>
      </c>
      <c r="G35" s="68">
        <v>8.161365770139084E-2</v>
      </c>
      <c r="H35" s="102">
        <f t="shared" si="0"/>
        <v>1.2636269754342335E-2</v>
      </c>
      <c r="I35" s="102">
        <f t="shared" si="1"/>
        <v>1.829514834004629E-2</v>
      </c>
      <c r="J35" s="102">
        <f t="shared" si="2"/>
        <v>1.4989814021827329E-2</v>
      </c>
      <c r="K35" s="102">
        <f t="shared" si="3"/>
        <v>3.7686150754188887E-2</v>
      </c>
      <c r="L35" s="102">
        <f t="shared" si="4"/>
        <v>9.5282871023350577E-2</v>
      </c>
      <c r="M35" s="67">
        <v>1.1372642778908102E-2</v>
      </c>
      <c r="N35" s="4">
        <v>1.646563350604166E-2</v>
      </c>
      <c r="O35" s="4">
        <v>1.3490832619644596E-2</v>
      </c>
      <c r="P35" s="4">
        <v>3.3917535678769997E-2</v>
      </c>
      <c r="Q35" s="68">
        <v>8.5754583921015523E-2</v>
      </c>
      <c r="R35" s="67">
        <v>1.238471673254282E-2</v>
      </c>
      <c r="S35" s="4">
        <v>1.7785467108745141E-2</v>
      </c>
      <c r="T35" s="4">
        <f t="shared" si="5"/>
        <v>1.3496690248495542E-2</v>
      </c>
      <c r="U35" s="4">
        <v>3.69359242010599E-2</v>
      </c>
      <c r="V35" s="68">
        <v>9.0267983074753186E-2</v>
      </c>
      <c r="W35" s="16">
        <v>4.7E-2</v>
      </c>
      <c r="X35" s="16">
        <v>2.3E-2</v>
      </c>
      <c r="Y35" s="16">
        <v>0.128</v>
      </c>
      <c r="Z35" s="16">
        <v>1.7500000000000002E-2</v>
      </c>
      <c r="AA35" s="28">
        <v>3.6999999999999984E-3</v>
      </c>
      <c r="AB35" s="145">
        <f t="shared" si="30"/>
        <v>6.8714362288517732</v>
      </c>
      <c r="AC35" s="51">
        <v>3.7949999999999999</v>
      </c>
      <c r="AD35" s="21">
        <v>0.62270000000000003</v>
      </c>
      <c r="AE35" s="21">
        <v>1.4179999999999999</v>
      </c>
      <c r="AF35" s="21">
        <f t="shared" si="6"/>
        <v>5.8357000000000001</v>
      </c>
      <c r="AG35" s="23">
        <f t="shared" si="31"/>
        <v>0.7570128690645509</v>
      </c>
      <c r="AH35" s="21">
        <f t="shared" si="7"/>
        <v>0.98394941740918496</v>
      </c>
      <c r="AI35" s="52">
        <f t="shared" si="8"/>
        <v>5.1786811442588683E-2</v>
      </c>
      <c r="AJ35" s="78">
        <f t="shared" si="9"/>
        <v>1.0345423772332092</v>
      </c>
      <c r="AK35" s="51">
        <f t="shared" si="10"/>
        <v>3.9260883216000289</v>
      </c>
      <c r="AL35" s="21">
        <f t="shared" si="11"/>
        <v>0.64420953830311944</v>
      </c>
      <c r="AM35" s="21">
        <f t="shared" si="12"/>
        <v>1.4179999999999999</v>
      </c>
      <c r="AN35" s="21">
        <f t="shared" si="13"/>
        <v>5.988297859903148</v>
      </c>
      <c r="AO35" s="21">
        <f t="shared" si="14"/>
        <v>1.0096787344319227</v>
      </c>
      <c r="AP35" s="52">
        <f t="shared" si="15"/>
        <v>5.3140986022732775E-2</v>
      </c>
      <c r="AQ35" s="51">
        <f t="shared" si="16"/>
        <v>4.1327245490526616</v>
      </c>
      <c r="AR35" s="50">
        <f t="shared" si="17"/>
        <v>0.6781153034769678</v>
      </c>
      <c r="AS35" s="50">
        <f t="shared" si="18"/>
        <v>1.4926315789473683</v>
      </c>
      <c r="AT35" s="50">
        <f t="shared" si="19"/>
        <v>6.3034714314769973</v>
      </c>
      <c r="AU35" s="50">
        <f t="shared" si="20"/>
        <v>1.0628197204546554</v>
      </c>
      <c r="AV35" s="61">
        <f t="shared" si="21"/>
        <v>5.5937880023929236E-2</v>
      </c>
      <c r="AW35" s="51">
        <f t="shared" si="22"/>
        <v>4.3424113579232202</v>
      </c>
      <c r="AX35" s="21">
        <f t="shared" si="23"/>
        <v>0.71252162123288265</v>
      </c>
      <c r="AY35" s="21">
        <f t="shared" si="24"/>
        <v>1.568364947792539</v>
      </c>
      <c r="AZ35" s="21">
        <f t="shared" si="25"/>
        <v>6.6232979269486414</v>
      </c>
      <c r="BA35" s="21">
        <f t="shared" si="26"/>
        <v>1.1167452296294496</v>
      </c>
      <c r="BB35" s="52">
        <f t="shared" si="27"/>
        <v>5.8776064717339448E-2</v>
      </c>
      <c r="BC35" s="37">
        <v>5.5442</v>
      </c>
      <c r="BD35" s="23">
        <v>1.0261490240936217</v>
      </c>
      <c r="BE35" s="23">
        <v>1.0526315789473684</v>
      </c>
      <c r="BF35" s="10">
        <f t="shared" si="28"/>
        <v>5.988605704610376</v>
      </c>
      <c r="BG35" s="13">
        <v>1.1774827747916743</v>
      </c>
      <c r="BH35" s="10">
        <v>7.051480062197875</v>
      </c>
      <c r="BI35" s="21">
        <v>7.4092591337296509</v>
      </c>
      <c r="BJ35" s="38">
        <f t="shared" si="29"/>
        <v>1.0507381526113626</v>
      </c>
    </row>
    <row r="36" spans="2:62" x14ac:dyDescent="0.25">
      <c r="B36" s="34">
        <v>1900</v>
      </c>
      <c r="C36" s="67">
        <v>1.2277205845782183E-2</v>
      </c>
      <c r="D36" s="4">
        <v>1.7499208409129045E-2</v>
      </c>
      <c r="E36" s="4">
        <v>1.3252331574881185E-2</v>
      </c>
      <c r="F36" s="4">
        <v>3.7121108470641984E-2</v>
      </c>
      <c r="G36" s="68">
        <v>9.191208473211547E-2</v>
      </c>
      <c r="H36" s="102">
        <f t="shared" si="0"/>
        <v>1.2748236582291701E-2</v>
      </c>
      <c r="I36" s="102">
        <f t="shared" si="1"/>
        <v>1.8170587966401631E-2</v>
      </c>
      <c r="J36" s="102">
        <f t="shared" si="2"/>
        <v>1.492005902235238E-2</v>
      </c>
      <c r="K36" s="102">
        <f t="shared" si="3"/>
        <v>3.854530737083256E-2</v>
      </c>
      <c r="L36" s="102">
        <f t="shared" si="4"/>
        <v>9.5438409655662068E-2</v>
      </c>
      <c r="M36" s="67">
        <v>1.147341292406253E-2</v>
      </c>
      <c r="N36" s="4">
        <v>1.6353529169761467E-2</v>
      </c>
      <c r="O36" s="4">
        <v>1.3428053120117142E-2</v>
      </c>
      <c r="P36" s="4">
        <v>3.4690776633749303E-2</v>
      </c>
      <c r="Q36" s="68">
        <v>8.589456869009586E-2</v>
      </c>
      <c r="R36" s="67">
        <v>1.2488646684831971E-2</v>
      </c>
      <c r="S36" s="4">
        <v>1.7664376840039273E-2</v>
      </c>
      <c r="T36" s="4">
        <f t="shared" si="5"/>
        <v>1.3461183846579388E-2</v>
      </c>
      <c r="U36" s="4">
        <v>3.7760416666666664E-2</v>
      </c>
      <c r="V36" s="68">
        <v>9.0415335463258778E-2</v>
      </c>
      <c r="W36" s="16">
        <v>5.5E-2</v>
      </c>
      <c r="X36" s="16">
        <v>2.9000000000000001E-2</v>
      </c>
      <c r="Y36" s="16">
        <v>0.14149999999999999</v>
      </c>
      <c r="Z36" s="16">
        <v>1.7999999999999999E-2</v>
      </c>
      <c r="AA36" s="28">
        <v>4.3000000000000017E-3</v>
      </c>
      <c r="AB36" s="145">
        <f t="shared" si="30"/>
        <v>7.8096315789473669</v>
      </c>
      <c r="AC36" s="51">
        <v>4.4039999999999999</v>
      </c>
      <c r="AD36" s="21">
        <v>0.76800000000000002</v>
      </c>
      <c r="AE36" s="21">
        <v>1.5649999999999999</v>
      </c>
      <c r="AF36" s="21">
        <f t="shared" si="6"/>
        <v>6.7370000000000001</v>
      </c>
      <c r="AG36" s="23">
        <f t="shared" si="31"/>
        <v>0.76770075701350748</v>
      </c>
      <c r="AH36" s="21">
        <f t="shared" si="7"/>
        <v>1.0189999999999988</v>
      </c>
      <c r="AI36" s="52">
        <f t="shared" si="8"/>
        <v>5.3631578947368364E-2</v>
      </c>
      <c r="AJ36" s="78">
        <f t="shared" si="9"/>
        <v>1.0340614801466994</v>
      </c>
      <c r="AK36" s="51">
        <f t="shared" si="10"/>
        <v>4.5540067585660644</v>
      </c>
      <c r="AL36" s="21">
        <f t="shared" si="11"/>
        <v>0.79415921675266521</v>
      </c>
      <c r="AM36" s="21">
        <f t="shared" si="12"/>
        <v>1.5649999999999999</v>
      </c>
      <c r="AN36" s="21">
        <f t="shared" si="13"/>
        <v>6.91316597531873</v>
      </c>
      <c r="AO36" s="21">
        <f t="shared" si="14"/>
        <v>1.0456458555513994</v>
      </c>
      <c r="AP36" s="52">
        <f t="shared" si="15"/>
        <v>5.5033992397442076E-2</v>
      </c>
      <c r="AQ36" s="51">
        <f t="shared" si="16"/>
        <v>4.7936913248063835</v>
      </c>
      <c r="AR36" s="50">
        <f t="shared" si="17"/>
        <v>0.83595707026596333</v>
      </c>
      <c r="AS36" s="50">
        <f t="shared" si="18"/>
        <v>1.6473684210526314</v>
      </c>
      <c r="AT36" s="50">
        <f t="shared" si="19"/>
        <v>7.2770168161249789</v>
      </c>
      <c r="AU36" s="50">
        <f t="shared" si="20"/>
        <v>1.1006798479488415</v>
      </c>
      <c r="AV36" s="61">
        <f t="shared" si="21"/>
        <v>5.7930518313096917E-2</v>
      </c>
      <c r="AW36" s="51">
        <f t="shared" si="22"/>
        <v>4.4798466923884943</v>
      </c>
      <c r="AX36" s="21">
        <f t="shared" si="23"/>
        <v>0.781226671152217</v>
      </c>
      <c r="AY36" s="21">
        <f t="shared" si="24"/>
        <v>1.5395146395864283</v>
      </c>
      <c r="AZ36" s="21">
        <f t="shared" si="25"/>
        <v>6.8005880031271406</v>
      </c>
      <c r="BA36" s="21">
        <f t="shared" si="26"/>
        <v>1.02861795683339</v>
      </c>
      <c r="BB36" s="52">
        <f t="shared" si="27"/>
        <v>5.4137787201757361E-2</v>
      </c>
      <c r="BC36" s="37">
        <v>6.40015</v>
      </c>
      <c r="BD36" s="23">
        <v>1.0261490240936217</v>
      </c>
      <c r="BE36" s="23">
        <v>1.0526315789473684</v>
      </c>
      <c r="BF36" s="10">
        <f t="shared" si="28"/>
        <v>6.9131659753187291</v>
      </c>
      <c r="BG36" s="13">
        <v>1.1592150183980061</v>
      </c>
      <c r="BH36" s="10">
        <v>8.0138458232675713</v>
      </c>
      <c r="BI36" s="21">
        <v>7.4891765598041733</v>
      </c>
      <c r="BJ36" s="38">
        <f t="shared" si="29"/>
        <v>0.93452965342307159</v>
      </c>
    </row>
    <row r="37" spans="2:62" x14ac:dyDescent="0.25">
      <c r="B37" s="34">
        <v>1901</v>
      </c>
      <c r="C37" s="67">
        <v>1.0828050830869851E-2</v>
      </c>
      <c r="D37" s="4">
        <v>1.4587863648191328E-2</v>
      </c>
      <c r="E37" s="4">
        <v>1.1675050255944513E-2</v>
      </c>
      <c r="F37" s="4">
        <v>3.0956802248483087E-2</v>
      </c>
      <c r="G37" s="68">
        <v>8.0175678415812843E-2</v>
      </c>
      <c r="H37" s="102">
        <f t="shared" si="0"/>
        <v>1.3661839207967251E-2</v>
      </c>
      <c r="I37" s="102">
        <f t="shared" si="1"/>
        <v>1.8405625413316449E-2</v>
      </c>
      <c r="J37" s="102">
        <f t="shared" si="2"/>
        <v>1.5765990915852315E-2</v>
      </c>
      <c r="K37" s="102">
        <f t="shared" si="3"/>
        <v>3.9058447482153168E-2</v>
      </c>
      <c r="L37" s="102">
        <f t="shared" si="4"/>
        <v>0.10115830115830116</v>
      </c>
      <c r="M37" s="67">
        <v>1.2295655287170526E-2</v>
      </c>
      <c r="N37" s="4">
        <v>1.6565062871984806E-2</v>
      </c>
      <c r="O37" s="4">
        <v>1.4189391824267083E-2</v>
      </c>
      <c r="P37" s="4">
        <v>3.5152602733937853E-2</v>
      </c>
      <c r="Q37" s="68">
        <v>9.104247104247104E-2</v>
      </c>
      <c r="R37" s="67">
        <v>1.4135820460507141E-2</v>
      </c>
      <c r="S37" s="4">
        <v>1.8886914555707429E-2</v>
      </c>
      <c r="T37" s="4">
        <f t="shared" si="5"/>
        <v>1.5213024594964495E-2</v>
      </c>
      <c r="U37" s="4">
        <v>4.0413533834586464E-2</v>
      </c>
      <c r="V37" s="68">
        <v>0.10115830115830117</v>
      </c>
      <c r="W37" s="16">
        <v>4.8500000000000001E-2</v>
      </c>
      <c r="X37" s="16">
        <v>2.1499999999999998E-2</v>
      </c>
      <c r="Y37" s="16">
        <v>0.13100000000000001</v>
      </c>
      <c r="Z37" s="16">
        <v>1.9E-2</v>
      </c>
      <c r="AA37" s="28">
        <v>4.0000000000000001E-3</v>
      </c>
      <c r="AB37" s="145">
        <f t="shared" si="30"/>
        <v>6.3169342129446022</v>
      </c>
      <c r="AC37" s="51">
        <v>3.431</v>
      </c>
      <c r="AD37" s="21">
        <v>0.53200000000000003</v>
      </c>
      <c r="AE37" s="21">
        <v>1.2949999999999999</v>
      </c>
      <c r="AF37" s="21">
        <f t="shared" si="6"/>
        <v>5.258</v>
      </c>
      <c r="AG37" s="23">
        <f t="shared" si="31"/>
        <v>0.7537086344617725</v>
      </c>
      <c r="AH37" s="21">
        <f t="shared" si="7"/>
        <v>1.0059875022973721</v>
      </c>
      <c r="AI37" s="52">
        <f t="shared" si="8"/>
        <v>5.2946710647230111E-2</v>
      </c>
      <c r="AJ37" s="78">
        <f t="shared" si="9"/>
        <v>1.0346938099127587</v>
      </c>
      <c r="AK37" s="51">
        <f t="shared" si="10"/>
        <v>3.5500344618106752</v>
      </c>
      <c r="AL37" s="21">
        <f t="shared" si="11"/>
        <v>0.55045710687358762</v>
      </c>
      <c r="AM37" s="21">
        <f t="shared" si="12"/>
        <v>1.2949999999999999</v>
      </c>
      <c r="AN37" s="21">
        <f t="shared" si="13"/>
        <v>5.3954915686842631</v>
      </c>
      <c r="AO37" s="21">
        <f t="shared" si="14"/>
        <v>1.0322930937328283</v>
      </c>
      <c r="AP37" s="52">
        <f t="shared" si="15"/>
        <v>5.4331215459622544E-2</v>
      </c>
      <c r="AQ37" s="51">
        <f t="shared" si="16"/>
        <v>3.9444827353451948</v>
      </c>
      <c r="AR37" s="50">
        <f t="shared" si="17"/>
        <v>0.61161900763731958</v>
      </c>
      <c r="AS37" s="50">
        <f t="shared" si="18"/>
        <v>1.4388888888888889</v>
      </c>
      <c r="AT37" s="50">
        <f t="shared" si="19"/>
        <v>5.9949906318714037</v>
      </c>
      <c r="AU37" s="50">
        <f t="shared" si="20"/>
        <v>1.1469923263698092</v>
      </c>
      <c r="AV37" s="61">
        <f t="shared" si="21"/>
        <v>6.0368017177358381E-2</v>
      </c>
      <c r="AW37" s="51">
        <f t="shared" si="22"/>
        <v>4.4791071595019325</v>
      </c>
      <c r="AX37" s="21">
        <f t="shared" si="23"/>
        <v>0.69451617862285864</v>
      </c>
      <c r="AY37" s="21">
        <f t="shared" si="24"/>
        <v>1.6339119616874138</v>
      </c>
      <c r="AZ37" s="21">
        <f t="shared" si="25"/>
        <v>6.8075352998122058</v>
      </c>
      <c r="BA37" s="21">
        <f t="shared" si="26"/>
        <v>1.3024525357663126</v>
      </c>
      <c r="BB37" s="52">
        <f t="shared" si="27"/>
        <v>6.8550133461384874E-2</v>
      </c>
      <c r="BC37" s="37">
        <v>5.1689499999999997</v>
      </c>
      <c r="BD37" s="23">
        <v>1.0261490240936217</v>
      </c>
      <c r="BE37" s="23">
        <v>1.1111111111111112</v>
      </c>
      <c r="BF37" s="10">
        <f t="shared" si="28"/>
        <v>5.8934588867652504</v>
      </c>
      <c r="BG37" s="13">
        <v>1.2013948674295554</v>
      </c>
      <c r="BH37" s="10">
        <v>7.0803712579668732</v>
      </c>
      <c r="BI37" s="21">
        <v>8.0400254536076083</v>
      </c>
      <c r="BJ37" s="38">
        <f t="shared" si="29"/>
        <v>1.1355372706707896</v>
      </c>
    </row>
    <row r="38" spans="2:62" x14ac:dyDescent="0.25">
      <c r="B38" s="34">
        <v>1902</v>
      </c>
      <c r="C38" s="67"/>
      <c r="D38" s="4"/>
      <c r="E38" s="4"/>
      <c r="F38" s="4"/>
      <c r="G38" s="68"/>
      <c r="H38" s="102"/>
      <c r="I38" s="102"/>
      <c r="J38" s="102"/>
      <c r="K38" s="102"/>
      <c r="L38" s="102"/>
      <c r="M38" s="67"/>
      <c r="N38" s="4"/>
      <c r="O38" s="4"/>
      <c r="P38" s="4"/>
      <c r="Q38" s="68"/>
      <c r="R38" s="67"/>
      <c r="S38" s="4"/>
      <c r="T38" s="4"/>
      <c r="U38" s="4"/>
      <c r="V38" s="68"/>
      <c r="W38" s="16"/>
      <c r="X38" s="16"/>
      <c r="Y38" s="16"/>
      <c r="Z38" s="16"/>
      <c r="AA38" s="28"/>
      <c r="AB38" s="145">
        <f t="shared" si="30"/>
        <v>0</v>
      </c>
      <c r="AC38" s="51"/>
      <c r="AD38" s="21"/>
      <c r="AE38" s="21"/>
      <c r="AF38" s="21"/>
      <c r="AG38" s="23"/>
      <c r="AH38" s="21"/>
      <c r="AI38" s="52"/>
      <c r="AJ38" s="78"/>
      <c r="AK38" s="51"/>
      <c r="AL38" s="21"/>
      <c r="AM38" s="21"/>
      <c r="AN38" s="21"/>
      <c r="AO38" s="21"/>
      <c r="AP38" s="52"/>
      <c r="AQ38" s="51"/>
      <c r="AR38" s="50"/>
      <c r="AS38" s="50"/>
      <c r="AT38" s="50"/>
      <c r="AU38" s="50"/>
      <c r="AV38" s="61"/>
      <c r="AW38" s="51"/>
      <c r="AX38" s="21"/>
      <c r="AY38" s="21"/>
      <c r="AZ38" s="21"/>
      <c r="BA38" s="21"/>
      <c r="BB38" s="52"/>
      <c r="BC38" s="37"/>
      <c r="BD38" s="23"/>
      <c r="BE38" s="23"/>
      <c r="BF38" s="10"/>
      <c r="BG38" s="13"/>
      <c r="BH38" s="10"/>
      <c r="BI38" s="21"/>
      <c r="BJ38" s="38"/>
    </row>
    <row r="39" spans="2:62" x14ac:dyDescent="0.25">
      <c r="B39" s="34">
        <v>1903</v>
      </c>
      <c r="C39" s="67"/>
      <c r="D39" s="4"/>
      <c r="E39" s="4"/>
      <c r="F39" s="4"/>
      <c r="G39" s="68"/>
      <c r="H39" s="102"/>
      <c r="I39" s="102"/>
      <c r="J39" s="102"/>
      <c r="K39" s="102"/>
      <c r="L39" s="102"/>
      <c r="M39" s="67"/>
      <c r="N39" s="4"/>
      <c r="O39" s="4"/>
      <c r="P39" s="4"/>
      <c r="Q39" s="68"/>
      <c r="R39" s="67"/>
      <c r="S39" s="4"/>
      <c r="T39" s="4"/>
      <c r="U39" s="4"/>
      <c r="V39" s="68"/>
      <c r="W39" s="16"/>
      <c r="X39" s="16"/>
      <c r="Y39" s="16"/>
      <c r="Z39" s="16"/>
      <c r="AA39" s="28"/>
      <c r="AB39" s="145">
        <f t="shared" si="30"/>
        <v>0</v>
      </c>
      <c r="AC39" s="51"/>
      <c r="AD39" s="21"/>
      <c r="AE39" s="21"/>
      <c r="AF39" s="21"/>
      <c r="AG39" s="23"/>
      <c r="AH39" s="21"/>
      <c r="AI39" s="52"/>
      <c r="AJ39" s="78"/>
      <c r="AK39" s="51"/>
      <c r="AL39" s="21"/>
      <c r="AM39" s="21"/>
      <c r="AN39" s="21"/>
      <c r="AO39" s="21"/>
      <c r="AP39" s="52"/>
      <c r="AQ39" s="51"/>
      <c r="AR39" s="50"/>
      <c r="AS39" s="50"/>
      <c r="AT39" s="50"/>
      <c r="AU39" s="50"/>
      <c r="AV39" s="61"/>
      <c r="AW39" s="51"/>
      <c r="AX39" s="21"/>
      <c r="AY39" s="21"/>
      <c r="AZ39" s="21"/>
      <c r="BA39" s="21"/>
      <c r="BB39" s="52"/>
      <c r="BC39" s="37"/>
      <c r="BD39" s="23"/>
      <c r="BE39" s="23"/>
      <c r="BF39" s="10"/>
      <c r="BG39" s="13"/>
      <c r="BH39" s="10"/>
      <c r="BI39" s="21"/>
      <c r="BJ39" s="38"/>
    </row>
    <row r="40" spans="2:62" x14ac:dyDescent="0.25">
      <c r="B40" s="34">
        <v>1904</v>
      </c>
      <c r="C40" s="67">
        <v>1.537298703486056E-2</v>
      </c>
      <c r="D40" s="4">
        <v>1.6942439225681932E-2</v>
      </c>
      <c r="E40" s="4">
        <v>1.5694179930930467E-2</v>
      </c>
      <c r="F40" s="4">
        <v>3.9963708111615433E-2</v>
      </c>
      <c r="G40" s="68">
        <v>0.10362917558560068</v>
      </c>
      <c r="H40" s="102">
        <v>1.558460027194654E-2</v>
      </c>
      <c r="I40" s="102">
        <v>1.7175656387743474E-2</v>
      </c>
      <c r="J40" s="102">
        <v>1.6276567377466626E-2</v>
      </c>
      <c r="K40" s="102">
        <v>4.0513819135600621E-2</v>
      </c>
      <c r="L40" s="102">
        <v>0.10505565862708718</v>
      </c>
      <c r="M40" s="67">
        <v>1.558460027194654E-2</v>
      </c>
      <c r="N40" s="4">
        <v>1.7175656387743474E-2</v>
      </c>
      <c r="O40" s="4">
        <v>1.6276567377466626E-2</v>
      </c>
      <c r="P40" s="4">
        <v>4.0513819135600621E-2</v>
      </c>
      <c r="Q40" s="68">
        <v>0.10505565862708718</v>
      </c>
      <c r="R40" s="67">
        <v>1.879382889200561E-2</v>
      </c>
      <c r="S40" s="4">
        <v>2.055513452065175E-2</v>
      </c>
      <c r="T40" s="4">
        <f>(W40+Z40)/(AC40+AH40)</f>
        <v>1.9156476809256404E-2</v>
      </c>
      <c r="U40" s="4">
        <v>4.8856548856548859E-2</v>
      </c>
      <c r="V40" s="68">
        <v>0.12256493506493506</v>
      </c>
      <c r="W40" s="16">
        <v>6.7000000000000004E-2</v>
      </c>
      <c r="X40" s="16">
        <v>2.35E-2</v>
      </c>
      <c r="Y40" s="16">
        <v>0.151</v>
      </c>
      <c r="Z40" s="16">
        <v>1.9E-2</v>
      </c>
      <c r="AA40" s="28">
        <v>3.4999999999999996E-3</v>
      </c>
      <c r="AB40" s="145">
        <f t="shared" si="30"/>
        <v>6.2509929025716664</v>
      </c>
      <c r="AC40" s="51">
        <v>3.5649999999999999</v>
      </c>
      <c r="AD40" s="21">
        <v>0.48099999999999998</v>
      </c>
      <c r="AE40" s="21">
        <v>1.232</v>
      </c>
      <c r="AF40" s="21">
        <f t="shared" si="6"/>
        <v>5.2780000000000005</v>
      </c>
      <c r="AG40" s="23">
        <f t="shared" si="31"/>
        <v>0.76657824933687002</v>
      </c>
      <c r="AH40" s="21">
        <f>0.95*SUM(AC40:AE40)*(BG40-1)</f>
        <v>0.92434325744308277</v>
      </c>
      <c r="AI40" s="52">
        <f>0.05*SUM(AC40:AE40)*(BG40-1)</f>
        <v>4.8649645128583309E-2</v>
      </c>
      <c r="AJ40" s="78">
        <f>(1+(BD40-1)/((AC40+AD40)/(AF40)))</f>
        <v>1.0336483395178944</v>
      </c>
      <c r="AK40" s="51">
        <f>AC40*(1+(BD40-1)/((AC40+AD40)/(AF40)))</f>
        <v>3.6849563303812936</v>
      </c>
      <c r="AL40" s="21">
        <f>AD40*(1+(BD40-1)/((AC40+AD40)/(AF40)))</f>
        <v>0.49718485130810719</v>
      </c>
      <c r="AM40" s="21">
        <f>AE40</f>
        <v>1.232</v>
      </c>
      <c r="AN40" s="21">
        <f>SUM(AK40:AM40)</f>
        <v>5.4141411816894012</v>
      </c>
      <c r="AO40" s="21">
        <f>0.95*SUM(AK40:AM40)*(BG40-1)</f>
        <v>0.94818584618028079</v>
      </c>
      <c r="AP40" s="52">
        <f>0.05*SUM(AK40:AM40)*(BG40-1)</f>
        <v>4.9904518220014786E-2</v>
      </c>
      <c r="AQ40" s="51">
        <f t="shared" ref="AQ40:AV41" si="32">AK40*$BE40</f>
        <v>4.2991157187781761</v>
      </c>
      <c r="AR40" s="50">
        <f t="shared" si="32"/>
        <v>0.5800489931927918</v>
      </c>
      <c r="AS40" s="50">
        <f t="shared" si="32"/>
        <v>1.4373333333333334</v>
      </c>
      <c r="AT40" s="50">
        <f t="shared" si="32"/>
        <v>6.3164980453043018</v>
      </c>
      <c r="AU40" s="50">
        <f t="shared" si="32"/>
        <v>1.1062168205436609</v>
      </c>
      <c r="AV40" s="61">
        <f t="shared" si="32"/>
        <v>5.8221937923350585E-2</v>
      </c>
      <c r="AW40" s="51">
        <f t="shared" ref="AW40:BB41" si="33">AQ40*$BJ40</f>
        <v>4.3582941849926389</v>
      </c>
      <c r="AX40" s="21">
        <f t="shared" si="33"/>
        <v>0.58803352117291985</v>
      </c>
      <c r="AY40" s="21">
        <f t="shared" si="33"/>
        <v>1.4571186072523528</v>
      </c>
      <c r="AZ40" s="21">
        <f t="shared" si="33"/>
        <v>6.4034463134179118</v>
      </c>
      <c r="BA40" s="21">
        <f t="shared" si="33"/>
        <v>1.1214441879891268</v>
      </c>
      <c r="BB40" s="52">
        <f t="shared" si="33"/>
        <v>5.9023378315217208E-2</v>
      </c>
      <c r="BC40" s="37">
        <v>5.4245000000000001</v>
      </c>
      <c r="BD40" s="23">
        <v>1.0257940852007201</v>
      </c>
      <c r="BE40" s="23">
        <v>1.1666666666666667</v>
      </c>
      <c r="BF40" s="10">
        <f t="shared" si="28"/>
        <v>6.4918233510331911</v>
      </c>
      <c r="BG40" s="13">
        <v>1.1843487879067196</v>
      </c>
      <c r="BH40" s="10">
        <v>7.6885831171006984</v>
      </c>
      <c r="BI40" s="21">
        <v>7.7944184995364481</v>
      </c>
      <c r="BJ40" s="38">
        <f t="shared" si="29"/>
        <v>1.0137652647859596</v>
      </c>
    </row>
    <row r="41" spans="2:62" x14ac:dyDescent="0.25">
      <c r="B41" s="34">
        <v>1905</v>
      </c>
      <c r="C41" s="67">
        <v>1.7108970784660366E-2</v>
      </c>
      <c r="D41" s="4">
        <v>1.7540099124784353E-2</v>
      </c>
      <c r="E41" s="4">
        <v>1.719089277315039E-2</v>
      </c>
      <c r="F41" s="4">
        <v>4.1814660501037153E-2</v>
      </c>
      <c r="G41" s="68">
        <v>0.10335211389084803</v>
      </c>
      <c r="H41" s="102">
        <v>1.6357599729363313E-2</v>
      </c>
      <c r="I41" s="102">
        <v>1.6769794297259583E-2</v>
      </c>
      <c r="J41" s="102">
        <v>1.6533093961668202E-2</v>
      </c>
      <c r="K41" s="102">
        <v>3.9978294890095696E-2</v>
      </c>
      <c r="L41" s="102">
        <v>9.8813220940550131E-2</v>
      </c>
      <c r="M41" s="67">
        <v>1.6357599729363313E-2</v>
      </c>
      <c r="N41" s="4">
        <v>1.6769794297259583E-2</v>
      </c>
      <c r="O41" s="4">
        <v>1.6533093961668202E-2</v>
      </c>
      <c r="P41" s="4">
        <v>3.9978294890095696E-2</v>
      </c>
      <c r="Q41" s="68">
        <v>9.8813220940550131E-2</v>
      </c>
      <c r="R41" s="67">
        <v>2.0040588533739218E-2</v>
      </c>
      <c r="S41" s="4">
        <v>2.0399401593431454E-2</v>
      </c>
      <c r="T41" s="4">
        <f>(W41+Z41)/(AC41+AH41)</f>
        <v>2.0109164568166419E-2</v>
      </c>
      <c r="U41" s="4">
        <v>4.8979591836734698E-2</v>
      </c>
      <c r="V41" s="68">
        <v>0.1172360248447205</v>
      </c>
      <c r="W41" s="16">
        <v>7.9000000000000001E-2</v>
      </c>
      <c r="X41" s="16">
        <v>2.4E-2</v>
      </c>
      <c r="Y41" s="16">
        <v>0.151</v>
      </c>
      <c r="Z41" s="16">
        <v>1.9E-2</v>
      </c>
      <c r="AA41" s="28">
        <v>3.4000000000000002E-3</v>
      </c>
      <c r="AB41" s="145">
        <f t="shared" si="30"/>
        <v>6.7004209161919706</v>
      </c>
      <c r="AC41" s="51">
        <v>3.9420000000000002</v>
      </c>
      <c r="AD41" s="21">
        <v>0.49</v>
      </c>
      <c r="AE41" s="21">
        <v>1.288</v>
      </c>
      <c r="AF41" s="21">
        <f t="shared" si="6"/>
        <v>5.7200000000000006</v>
      </c>
      <c r="AG41" s="23">
        <f t="shared" si="31"/>
        <v>0.77482517482517477</v>
      </c>
      <c r="AH41" s="21">
        <f>0.95*SUM(AC41:AE41)*(BG41-1)</f>
        <v>0.93139987038237149</v>
      </c>
      <c r="AI41" s="52">
        <f>0.05*SUM(AC41:AE41)*(BG41-1)</f>
        <v>4.9021045809598505E-2</v>
      </c>
      <c r="AJ41" s="78">
        <f>(1+(BD41-1)/((AC41+AD41)/(AF41)))</f>
        <v>1.0326303047018328</v>
      </c>
      <c r="AK41" s="51">
        <f>AC41*(1+(BD41-1)/((AC41+AD41)/(AF41)))</f>
        <v>4.0706286611346254</v>
      </c>
      <c r="AL41" s="21">
        <f>AD41*(1+(BD41-1)/((AC41+AD41)/(AF41)))</f>
        <v>0.50598884930389809</v>
      </c>
      <c r="AM41" s="21">
        <f>AE41</f>
        <v>1.288</v>
      </c>
      <c r="AN41" s="21">
        <f>SUM(AK41:AM41)</f>
        <v>5.8646175104385234</v>
      </c>
      <c r="AO41" s="21">
        <f>0.95*SUM(AK41:AM41)*(BG41-1)</f>
        <v>0.9549482498364732</v>
      </c>
      <c r="AP41" s="52">
        <f>0.05*SUM(AK41:AM41)*(BG41-1)</f>
        <v>5.0260434201919647E-2</v>
      </c>
      <c r="AQ41" s="51">
        <f t="shared" si="32"/>
        <v>4.82955942846481</v>
      </c>
      <c r="AR41" s="50">
        <f t="shared" si="32"/>
        <v>0.60032575341140448</v>
      </c>
      <c r="AS41" s="50">
        <f t="shared" si="32"/>
        <v>1.5281355932203389</v>
      </c>
      <c r="AT41" s="50">
        <f t="shared" si="32"/>
        <v>6.9580207750965526</v>
      </c>
      <c r="AU41" s="50">
        <f t="shared" si="32"/>
        <v>1.1329894489585275</v>
      </c>
      <c r="AV41" s="61">
        <f t="shared" si="32"/>
        <v>5.9631023629396186E-2</v>
      </c>
      <c r="AW41" s="51">
        <f t="shared" si="33"/>
        <v>4.6174606873974078</v>
      </c>
      <c r="AX41" s="21">
        <f t="shared" si="33"/>
        <v>0.57396137413108306</v>
      </c>
      <c r="AY41" s="21">
        <f t="shared" si="33"/>
        <v>1.4610247852257161</v>
      </c>
      <c r="AZ41" s="21">
        <f t="shared" si="33"/>
        <v>6.6524468467542057</v>
      </c>
      <c r="BA41" s="21">
        <f t="shared" si="33"/>
        <v>1.0832321906979867</v>
      </c>
      <c r="BB41" s="52">
        <f t="shared" si="33"/>
        <v>5.7012220563051927E-2</v>
      </c>
      <c r="BC41" s="37">
        <v>5.8633999999999995</v>
      </c>
      <c r="BD41" s="23">
        <v>1.0252827815451964</v>
      </c>
      <c r="BE41" s="23">
        <v>1.1864406779661016</v>
      </c>
      <c r="BF41" s="10">
        <f t="shared" si="28"/>
        <v>7.1324578693533436</v>
      </c>
      <c r="BG41" s="13">
        <v>1.1714022580755192</v>
      </c>
      <c r="BH41" s="10">
        <v>8.3549772537890128</v>
      </c>
      <c r="BI41" s="21">
        <v>7.9880534829102414</v>
      </c>
      <c r="BJ41" s="38">
        <f t="shared" si="29"/>
        <v>0.95608321127237417</v>
      </c>
    </row>
    <row r="42" spans="2:62" x14ac:dyDescent="0.25">
      <c r="B42" s="34">
        <v>1906</v>
      </c>
      <c r="C42" s="67"/>
      <c r="D42" s="4"/>
      <c r="E42" s="4"/>
      <c r="F42" s="4"/>
      <c r="G42" s="68"/>
      <c r="H42" s="102"/>
      <c r="I42" s="102"/>
      <c r="J42" s="102"/>
      <c r="K42" s="102"/>
      <c r="L42" s="102"/>
      <c r="M42" s="67"/>
      <c r="N42" s="4"/>
      <c r="O42" s="4"/>
      <c r="P42" s="4"/>
      <c r="Q42" s="68"/>
      <c r="R42" s="67"/>
      <c r="S42" s="4"/>
      <c r="T42" s="4"/>
      <c r="U42" s="4"/>
      <c r="V42" s="68"/>
      <c r="W42" s="16"/>
      <c r="X42" s="16"/>
      <c r="Y42" s="16"/>
      <c r="Z42" s="16"/>
      <c r="AA42" s="28"/>
      <c r="AB42" s="145">
        <f t="shared" si="30"/>
        <v>0</v>
      </c>
      <c r="AC42" s="51"/>
      <c r="AD42" s="21"/>
      <c r="AE42" s="21"/>
      <c r="AF42" s="21"/>
      <c r="AG42" s="23"/>
      <c r="AH42" s="21"/>
      <c r="AI42" s="52"/>
      <c r="AJ42" s="78"/>
      <c r="AK42" s="51"/>
      <c r="AL42" s="21"/>
      <c r="AM42" s="21"/>
      <c r="AN42" s="21"/>
      <c r="AO42" s="21"/>
      <c r="AP42" s="52"/>
      <c r="AQ42" s="51"/>
      <c r="AR42" s="50"/>
      <c r="AS42" s="50"/>
      <c r="AT42" s="50"/>
      <c r="AU42" s="50"/>
      <c r="AV42" s="61"/>
      <c r="AW42" s="51"/>
      <c r="AX42" s="21"/>
      <c r="AY42" s="21"/>
      <c r="AZ42" s="21"/>
      <c r="BA42" s="21"/>
      <c r="BB42" s="52"/>
      <c r="BC42" s="37"/>
      <c r="BD42" s="23"/>
      <c r="BE42" s="23"/>
      <c r="BF42" s="10"/>
      <c r="BG42" s="13"/>
      <c r="BH42" s="10"/>
      <c r="BI42" s="21"/>
      <c r="BJ42" s="38"/>
    </row>
    <row r="43" spans="2:62" x14ac:dyDescent="0.25">
      <c r="B43" s="34">
        <v>1907</v>
      </c>
      <c r="C43" s="67">
        <v>1.2521462495989039E-2</v>
      </c>
      <c r="D43" s="4">
        <v>1.5564910171971693E-2</v>
      </c>
      <c r="E43" s="4">
        <v>1.3156661638994576E-2</v>
      </c>
      <c r="F43" s="4">
        <v>3.5813463123023706E-2</v>
      </c>
      <c r="G43" s="68">
        <v>9.374305185909669E-2</v>
      </c>
      <c r="H43" s="102">
        <v>1.3348543095220523E-2</v>
      </c>
      <c r="I43" s="102">
        <v>1.6593019726757509E-2</v>
      </c>
      <c r="J43" s="102">
        <v>1.4732169552875632E-2</v>
      </c>
      <c r="K43" s="102">
        <v>3.8179051052535412E-2</v>
      </c>
      <c r="L43" s="102">
        <v>9.9935064935064932E-2</v>
      </c>
      <c r="M43" s="67">
        <v>1.3348543095220523E-2</v>
      </c>
      <c r="N43" s="4">
        <v>1.6593019726757509E-2</v>
      </c>
      <c r="O43" s="4">
        <v>1.4732169552875632E-2</v>
      </c>
      <c r="P43" s="4">
        <v>3.8179051052535412E-2</v>
      </c>
      <c r="Q43" s="68">
        <v>9.9935064935064932E-2</v>
      </c>
      <c r="R43" s="67">
        <v>1.6841524019878519E-2</v>
      </c>
      <c r="S43" s="4">
        <v>2.0800217977542734E-2</v>
      </c>
      <c r="T43" s="4">
        <f>(W43+Z43)/(AC43+AH43)</f>
        <v>1.7671975211222695E-2</v>
      </c>
      <c r="U43" s="4">
        <v>4.8169556840077073E-2</v>
      </c>
      <c r="V43" s="68">
        <v>0.12272727272727273</v>
      </c>
      <c r="W43" s="16">
        <v>6.0999999999999999E-2</v>
      </c>
      <c r="X43" s="16">
        <v>2.5000000000000001E-2</v>
      </c>
      <c r="Y43" s="16">
        <v>0.16200000000000001</v>
      </c>
      <c r="Z43" s="16">
        <v>0.02</v>
      </c>
      <c r="AA43" s="28">
        <v>3.199999999999998E-3</v>
      </c>
      <c r="AB43" s="145">
        <f t="shared" si="30"/>
        <v>6.4731351421257779</v>
      </c>
      <c r="AC43" s="51">
        <v>3.6219999999999999</v>
      </c>
      <c r="AD43" s="21">
        <v>0.51900000000000002</v>
      </c>
      <c r="AE43" s="21">
        <v>1.32</v>
      </c>
      <c r="AF43" s="21">
        <f t="shared" si="6"/>
        <v>5.4610000000000003</v>
      </c>
      <c r="AG43" s="23">
        <f t="shared" si="31"/>
        <v>0.75828602819996338</v>
      </c>
      <c r="AH43" s="21">
        <f>0.95*SUM(AC43:AE43)*(BG43-1)</f>
        <v>0.96152838501948867</v>
      </c>
      <c r="AI43" s="52">
        <f>0.05*SUM(AC43:AE43)*(BG43-1)</f>
        <v>5.0606757106288883E-2</v>
      </c>
      <c r="AJ43" s="78">
        <f>(1+(BD43-1)/((AC43+AD43)/(AF43)))</f>
        <v>1.0273639840962911</v>
      </c>
      <c r="AK43" s="51">
        <f>AC43*(1+(BD43-1)/((AC43+AD43)/(AF43)))</f>
        <v>3.7211123503967665</v>
      </c>
      <c r="AL43" s="21">
        <f>AD43*(1+(BD43-1)/((AC43+AD43)/(AF43)))</f>
        <v>0.53320190774597509</v>
      </c>
      <c r="AM43" s="21">
        <f>AE43</f>
        <v>1.32</v>
      </c>
      <c r="AN43" s="21">
        <f>SUM(AK43:AM43)</f>
        <v>5.5743142581427421</v>
      </c>
      <c r="AO43" s="21">
        <f>0.95*SUM(AK43:AM43)*(BG43-1)</f>
        <v>0.98147983633457248</v>
      </c>
      <c r="AP43" s="52">
        <f>0.05*SUM(AK43:AM43)*(BG43-1)</f>
        <v>5.1656833491293283E-2</v>
      </c>
      <c r="AQ43" s="51">
        <f t="shared" ref="AQ43:AV43" si="34">AK43*$BE43</f>
        <v>4.5697870969784855</v>
      </c>
      <c r="AR43" s="50">
        <f t="shared" si="34"/>
        <v>0.65480936038979398</v>
      </c>
      <c r="AS43" s="50">
        <f t="shared" si="34"/>
        <v>1.6210526315789475</v>
      </c>
      <c r="AT43" s="50">
        <f t="shared" si="34"/>
        <v>6.8456490889472272</v>
      </c>
      <c r="AU43" s="50">
        <f t="shared" si="34"/>
        <v>1.2053261147968435</v>
      </c>
      <c r="AV43" s="61">
        <f t="shared" si="34"/>
        <v>6.3438216568254907E-2</v>
      </c>
      <c r="AW43" s="51">
        <f t="shared" ref="AW43:BB43" si="35">AQ43*$BJ43</f>
        <v>4.8716354035752572</v>
      </c>
      <c r="AX43" s="21">
        <f t="shared" si="35"/>
        <v>0.69806150592367699</v>
      </c>
      <c r="AY43" s="21">
        <f t="shared" si="35"/>
        <v>1.7281280776254111</v>
      </c>
      <c r="AZ43" s="21">
        <f t="shared" si="35"/>
        <v>7.2978249871243452</v>
      </c>
      <c r="BA43" s="21">
        <f t="shared" si="35"/>
        <v>1.2849415627219454</v>
      </c>
      <c r="BB43" s="52">
        <f t="shared" si="35"/>
        <v>6.7628503301154996E-2</v>
      </c>
      <c r="BC43" s="37">
        <v>5.60595</v>
      </c>
      <c r="BD43" s="23">
        <v>1.0207497268161037</v>
      </c>
      <c r="BE43" s="23">
        <v>1.2280701754385965</v>
      </c>
      <c r="BF43" s="10">
        <f t="shared" si="28"/>
        <v>7.0273514942654662</v>
      </c>
      <c r="BG43" s="13">
        <v>1.1853387918194063</v>
      </c>
      <c r="BH43" s="10">
        <v>8.3297923299029275</v>
      </c>
      <c r="BI43" s="21">
        <v>8.8800003933696985</v>
      </c>
      <c r="BJ43" s="38">
        <f t="shared" si="29"/>
        <v>1.0660530348987924</v>
      </c>
    </row>
    <row r="44" spans="2:62" x14ac:dyDescent="0.25">
      <c r="B44" s="34">
        <v>1908</v>
      </c>
      <c r="C44" s="67"/>
      <c r="D44" s="4"/>
      <c r="E44" s="4"/>
      <c r="F44" s="4"/>
      <c r="G44" s="68"/>
      <c r="H44" s="102"/>
      <c r="I44" s="102"/>
      <c r="J44" s="102"/>
      <c r="K44" s="102"/>
      <c r="L44" s="102"/>
      <c r="M44" s="67"/>
      <c r="N44" s="4"/>
      <c r="O44" s="4"/>
      <c r="P44" s="4"/>
      <c r="Q44" s="68"/>
      <c r="R44" s="67"/>
      <c r="S44" s="4"/>
      <c r="T44" s="4"/>
      <c r="U44" s="4"/>
      <c r="V44" s="68"/>
      <c r="W44" s="16"/>
      <c r="X44" s="16"/>
      <c r="Y44" s="16"/>
      <c r="Z44" s="16"/>
      <c r="AA44" s="28"/>
      <c r="AB44" s="145">
        <f t="shared" si="30"/>
        <v>0</v>
      </c>
      <c r="AC44" s="51"/>
      <c r="AD44" s="21"/>
      <c r="AE44" s="21"/>
      <c r="AF44" s="21"/>
      <c r="AG44" s="23"/>
      <c r="AH44" s="21"/>
      <c r="AI44" s="52"/>
      <c r="AJ44" s="78"/>
      <c r="AK44" s="51"/>
      <c r="AL44" s="21"/>
      <c r="AM44" s="21"/>
      <c r="AN44" s="21"/>
      <c r="AO44" s="21"/>
      <c r="AP44" s="52"/>
      <c r="AQ44" s="51"/>
      <c r="AR44" s="50"/>
      <c r="AS44" s="50"/>
      <c r="AT44" s="50"/>
      <c r="AU44" s="50"/>
      <c r="AV44" s="61"/>
      <c r="AW44" s="51"/>
      <c r="AX44" s="21"/>
      <c r="AY44" s="21"/>
      <c r="AZ44" s="21"/>
      <c r="BA44" s="21"/>
      <c r="BB44" s="52"/>
      <c r="BC44" s="37"/>
      <c r="BD44" s="23"/>
      <c r="BE44" s="23"/>
      <c r="BF44" s="10"/>
      <c r="BG44" s="13"/>
      <c r="BH44" s="10"/>
      <c r="BI44" s="21"/>
      <c r="BJ44" s="38"/>
    </row>
    <row r="45" spans="2:62" x14ac:dyDescent="0.25">
      <c r="B45" s="34">
        <v>1909</v>
      </c>
      <c r="C45" s="67"/>
      <c r="D45" s="4"/>
      <c r="E45" s="4"/>
      <c r="F45" s="4"/>
      <c r="G45" s="68"/>
      <c r="H45" s="102"/>
      <c r="I45" s="102"/>
      <c r="J45" s="102"/>
      <c r="K45" s="102"/>
      <c r="L45" s="102"/>
      <c r="M45" s="67"/>
      <c r="N45" s="4"/>
      <c r="O45" s="4"/>
      <c r="P45" s="4"/>
      <c r="Q45" s="68"/>
      <c r="R45" s="67"/>
      <c r="S45" s="4"/>
      <c r="T45" s="4"/>
      <c r="U45" s="4"/>
      <c r="V45" s="68"/>
      <c r="W45" s="16"/>
      <c r="X45" s="16"/>
      <c r="Y45" s="16"/>
      <c r="Z45" s="16"/>
      <c r="AA45" s="28"/>
      <c r="AB45" s="145">
        <f t="shared" si="30"/>
        <v>0</v>
      </c>
      <c r="AC45" s="51"/>
      <c r="AD45" s="21"/>
      <c r="AE45" s="21"/>
      <c r="AF45" s="21"/>
      <c r="AG45" s="23"/>
      <c r="AH45" s="21"/>
      <c r="AI45" s="52"/>
      <c r="AJ45" s="78"/>
      <c r="AK45" s="51"/>
      <c r="AL45" s="21"/>
      <c r="AM45" s="21"/>
      <c r="AN45" s="21"/>
      <c r="AO45" s="21"/>
      <c r="AP45" s="52"/>
      <c r="AQ45" s="51"/>
      <c r="AR45" s="50"/>
      <c r="AS45" s="50"/>
      <c r="AT45" s="50"/>
      <c r="AU45" s="50"/>
      <c r="AV45" s="61"/>
      <c r="AW45" s="51"/>
      <c r="AX45" s="21"/>
      <c r="AY45" s="21"/>
      <c r="AZ45" s="21"/>
      <c r="BA45" s="21"/>
      <c r="BB45" s="52"/>
      <c r="BC45" s="37"/>
      <c r="BD45" s="23"/>
      <c r="BE45" s="23"/>
      <c r="BF45" s="10"/>
      <c r="BG45" s="13"/>
      <c r="BH45" s="10"/>
      <c r="BI45" s="21"/>
      <c r="BJ45" s="38"/>
    </row>
    <row r="46" spans="2:62" x14ac:dyDescent="0.25">
      <c r="B46" s="34">
        <v>1910</v>
      </c>
      <c r="C46" s="67">
        <v>1.4003700957325765E-2</v>
      </c>
      <c r="D46" s="4">
        <v>1.7820013732066986E-2</v>
      </c>
      <c r="E46" s="4">
        <v>1.4842660227379158E-2</v>
      </c>
      <c r="F46" s="4">
        <v>3.7735463083886242E-2</v>
      </c>
      <c r="G46" s="68">
        <v>0.10779552775312062</v>
      </c>
      <c r="H46" s="102">
        <v>1.4683388672347942E-2</v>
      </c>
      <c r="I46" s="102">
        <v>1.8684931117272662E-2</v>
      </c>
      <c r="J46" s="102">
        <v>1.6669983889800406E-2</v>
      </c>
      <c r="K46" s="102">
        <v>3.9567002528847962E-2</v>
      </c>
      <c r="L46" s="102">
        <v>0.11302752293577982</v>
      </c>
      <c r="M46" s="67">
        <v>1.4683388672347942E-2</v>
      </c>
      <c r="N46" s="4">
        <v>1.8684931117272662E-2</v>
      </c>
      <c r="O46" s="4">
        <v>1.6669983889800406E-2</v>
      </c>
      <c r="P46" s="4">
        <v>3.9567002528847962E-2</v>
      </c>
      <c r="Q46" s="68">
        <v>0.11302752293577982</v>
      </c>
      <c r="R46" s="67">
        <v>1.891891891891892E-2</v>
      </c>
      <c r="S46" s="4">
        <v>2.3926953699986622E-2</v>
      </c>
      <c r="T46" s="4">
        <f>(W46+Z46)/(AC46+AH46)</f>
        <v>2.0025158231940499E-2</v>
      </c>
      <c r="U46" s="4">
        <v>5.0980392156862744E-2</v>
      </c>
      <c r="V46" s="68">
        <v>0.14128440366972475</v>
      </c>
      <c r="W46" s="16">
        <v>7.0000000000000007E-2</v>
      </c>
      <c r="X46" s="16">
        <v>2.5999999999999999E-2</v>
      </c>
      <c r="Y46" s="16">
        <v>0.154</v>
      </c>
      <c r="Z46" s="16">
        <v>2.5100000000000001E-2</v>
      </c>
      <c r="AA46" s="28">
        <v>4.1999999999999989E-3</v>
      </c>
      <c r="AB46" s="145">
        <f t="shared" si="30"/>
        <v>6.4042380473028508</v>
      </c>
      <c r="AC46" s="51">
        <v>3.7</v>
      </c>
      <c r="AD46" s="21">
        <v>0.51</v>
      </c>
      <c r="AE46" s="21">
        <v>1.0900000000000001</v>
      </c>
      <c r="AF46" s="21">
        <f t="shared" si="6"/>
        <v>5.3</v>
      </c>
      <c r="AG46" s="23">
        <f t="shared" si="31"/>
        <v>0.79433962264150948</v>
      </c>
      <c r="AH46" s="21">
        <f>0.95*SUM(AC46:AE46)*(BG46-1)</f>
        <v>1.0490261449377083</v>
      </c>
      <c r="AI46" s="52">
        <f>0.05*SUM(AC46:AE46)*(BG46-1)</f>
        <v>5.5211902365142548E-2</v>
      </c>
      <c r="AJ46" s="78">
        <f>(1+(BD46-1)/((AC46+AD46)/(AF46)))</f>
        <v>1.0387313147593056</v>
      </c>
      <c r="AK46" s="51">
        <f>AC46*(1+(BD46-1)/((AC46+AD46)/(AF46)))</f>
        <v>3.8433058646094307</v>
      </c>
      <c r="AL46" s="21">
        <f>AD46*(1+(BD46-1)/((AC46+AD46)/(AF46)))</f>
        <v>0.5297529705272459</v>
      </c>
      <c r="AM46" s="21">
        <f>AE46</f>
        <v>1.0900000000000001</v>
      </c>
      <c r="AN46" s="21">
        <f>SUM(AK46:AM46)</f>
        <v>5.4630588351366764</v>
      </c>
      <c r="AO46" s="21">
        <f>0.95*SUM(AK46:AM46)*(BG46-1)</f>
        <v>1.081300292337984</v>
      </c>
      <c r="AP46" s="52">
        <f>0.05*SUM(AK46:AM46)*(BG46-1)</f>
        <v>5.6910541701999169E-2</v>
      </c>
      <c r="AQ46" s="51">
        <f t="shared" ref="AQ46:AV47" si="36">AK46*$BE46</f>
        <v>4.8041323307617887</v>
      </c>
      <c r="AR46" s="50">
        <f t="shared" si="36"/>
        <v>0.66219121315905738</v>
      </c>
      <c r="AS46" s="50">
        <f t="shared" si="36"/>
        <v>1.3625</v>
      </c>
      <c r="AT46" s="50">
        <f t="shared" si="36"/>
        <v>6.828823543920846</v>
      </c>
      <c r="AU46" s="50">
        <f t="shared" si="36"/>
        <v>1.3516253654224799</v>
      </c>
      <c r="AV46" s="61">
        <f t="shared" si="36"/>
        <v>7.1138177127498967E-2</v>
      </c>
      <c r="AW46" s="51">
        <f t="shared" ref="AW46:BB47" si="37">AQ46*$BJ46</f>
        <v>5.0373070990969744</v>
      </c>
      <c r="AX46" s="21">
        <f t="shared" si="37"/>
        <v>0.69433151906471802</v>
      </c>
      <c r="AY46" s="21">
        <f t="shared" si="37"/>
        <v>1.4286306974877423</v>
      </c>
      <c r="AZ46" s="21">
        <f t="shared" si="37"/>
        <v>7.1602693156494341</v>
      </c>
      <c r="BA46" s="21">
        <f t="shared" si="37"/>
        <v>1.4172282484738656</v>
      </c>
      <c r="BB46" s="52">
        <f t="shared" si="37"/>
        <v>7.4590960445992963E-2</v>
      </c>
      <c r="BC46" s="37">
        <v>5.4140499999999996</v>
      </c>
      <c r="BD46" s="23">
        <v>1.0307658179503163</v>
      </c>
      <c r="BE46" s="23">
        <v>1.25</v>
      </c>
      <c r="BF46" s="10">
        <f t="shared" si="28"/>
        <v>6.9757720958423874</v>
      </c>
      <c r="BG46" s="13">
        <v>1.2083468013778964</v>
      </c>
      <c r="BH46" s="10">
        <v>8.429151899152334</v>
      </c>
      <c r="BI46" s="21">
        <v>8.8382716748008274</v>
      </c>
      <c r="BJ46" s="38">
        <f t="shared" si="29"/>
        <v>1.0485362917341228</v>
      </c>
    </row>
    <row r="47" spans="2:62" x14ac:dyDescent="0.25">
      <c r="B47" s="34">
        <v>1911</v>
      </c>
      <c r="C47" s="67">
        <v>1.7240640368854969E-2</v>
      </c>
      <c r="D47" s="4">
        <v>1.6706152317596149E-2</v>
      </c>
      <c r="E47" s="4">
        <v>1.7126356152278966E-2</v>
      </c>
      <c r="F47" s="4">
        <v>3.9087236130369719E-2</v>
      </c>
      <c r="G47" s="68">
        <v>9.8500704786772919E-2</v>
      </c>
      <c r="H47" s="102">
        <v>2.0101504246105968E-2</v>
      </c>
      <c r="I47" s="102">
        <v>1.9478324735252007E-2</v>
      </c>
      <c r="J47" s="102">
        <v>1.9845465654787977E-2</v>
      </c>
      <c r="K47" s="102">
        <v>4.5573263303058865E-2</v>
      </c>
      <c r="L47" s="102">
        <v>0.1148456375838926</v>
      </c>
      <c r="M47" s="67">
        <v>2.0101504246105968E-2</v>
      </c>
      <c r="N47" s="4">
        <v>1.9478324735252007E-2</v>
      </c>
      <c r="O47" s="4">
        <v>1.9845465654787977E-2</v>
      </c>
      <c r="P47" s="4">
        <v>4.5573263303058865E-2</v>
      </c>
      <c r="Q47" s="68">
        <v>0.1148456375838926</v>
      </c>
      <c r="R47" s="67">
        <v>2.5945945945945945E-2</v>
      </c>
      <c r="S47" s="4">
        <v>2.4934110206898782E-2</v>
      </c>
      <c r="T47" s="4">
        <f>(W47+Z47)/(AC47+AH47)</f>
        <v>2.5728182505933037E-2</v>
      </c>
      <c r="U47" s="4">
        <v>5.8823529411764705E-2</v>
      </c>
      <c r="V47" s="68">
        <v>0.14355704697986577</v>
      </c>
      <c r="W47" s="16">
        <v>9.6000000000000002E-2</v>
      </c>
      <c r="X47" s="16">
        <v>0.03</v>
      </c>
      <c r="Y47" s="16">
        <v>0.21389999999999998</v>
      </c>
      <c r="Z47" s="16">
        <v>2.53E-2</v>
      </c>
      <c r="AA47" s="28">
        <v>1.7000000000000001E-3</v>
      </c>
      <c r="AB47" s="145">
        <f t="shared" si="30"/>
        <v>6.7680781758957647</v>
      </c>
      <c r="AC47" s="51">
        <v>3.7</v>
      </c>
      <c r="AD47" s="21">
        <v>0.51</v>
      </c>
      <c r="AE47" s="21">
        <v>1.49</v>
      </c>
      <c r="AF47" s="21">
        <f t="shared" si="6"/>
        <v>5.7</v>
      </c>
      <c r="AG47" s="23">
        <f t="shared" si="31"/>
        <v>0.73859649122807014</v>
      </c>
      <c r="AH47" s="21">
        <f>0.95*SUM(AC47:AE47)*(BG47-1)</f>
        <v>1.0146742671009765</v>
      </c>
      <c r="AI47" s="52">
        <f>0.05*SUM(AC47:AE47)*(BG47-1)</f>
        <v>5.3403908794788249E-2</v>
      </c>
      <c r="AJ47" s="78">
        <f>(1+(BD47-1)/((AC47+AD47)/(AF47)))</f>
        <v>1.0350573530067564</v>
      </c>
      <c r="AK47" s="51">
        <f>AC47*(1+(BD47-1)/((AC47+AD47)/(AF47)))</f>
        <v>3.8297122061249986</v>
      </c>
      <c r="AL47" s="21">
        <f>AD47*(1+(BD47-1)/((AC47+AD47)/(AF47)))</f>
        <v>0.52787925003344571</v>
      </c>
      <c r="AM47" s="21">
        <f>AE47</f>
        <v>1.49</v>
      </c>
      <c r="AN47" s="21">
        <f>SUM(AK47:AM47)</f>
        <v>5.8475914561584448</v>
      </c>
      <c r="AO47" s="21">
        <f>0.95*SUM(AK47:AM47)*(BG47-1)</f>
        <v>1.0409474693128951</v>
      </c>
      <c r="AP47" s="52">
        <f>0.05*SUM(AK47:AM47)*(BG47-1)</f>
        <v>5.4786708911205011E-2</v>
      </c>
      <c r="AQ47" s="51">
        <f t="shared" si="36"/>
        <v>4.7871402576562483</v>
      </c>
      <c r="AR47" s="50">
        <f t="shared" si="36"/>
        <v>0.6598490625418072</v>
      </c>
      <c r="AS47" s="50">
        <f t="shared" si="36"/>
        <v>1.8625</v>
      </c>
      <c r="AT47" s="50">
        <f t="shared" si="36"/>
        <v>7.3094893201980558</v>
      </c>
      <c r="AU47" s="50">
        <f t="shared" si="36"/>
        <v>1.3011843366411189</v>
      </c>
      <c r="AV47" s="61">
        <f t="shared" si="36"/>
        <v>6.8483386139006258E-2</v>
      </c>
      <c r="AW47" s="51">
        <f t="shared" si="37"/>
        <v>5.5815049880524183</v>
      </c>
      <c r="AX47" s="21">
        <f t="shared" si="37"/>
        <v>0.76934257943425222</v>
      </c>
      <c r="AY47" s="21">
        <f t="shared" si="37"/>
        <v>2.1715580661380542</v>
      </c>
      <c r="AZ47" s="21">
        <f t="shared" si="37"/>
        <v>8.5224056336247251</v>
      </c>
      <c r="BA47" s="21">
        <f t="shared" si="37"/>
        <v>1.5170992439009476</v>
      </c>
      <c r="BB47" s="52">
        <f t="shared" si="37"/>
        <v>7.9847328626365663E-2</v>
      </c>
      <c r="BC47" s="37">
        <v>5.8329999999999993</v>
      </c>
      <c r="BD47" s="23">
        <v>1.0258932379225341</v>
      </c>
      <c r="BE47" s="23">
        <v>1.25</v>
      </c>
      <c r="BF47" s="10">
        <f t="shared" si="28"/>
        <v>7.4800440710026761</v>
      </c>
      <c r="BG47" s="13">
        <v>1.187382136122064</v>
      </c>
      <c r="BH47" s="10">
        <v>8.8816707073143366</v>
      </c>
      <c r="BI47" s="21">
        <v>10.355470424295584</v>
      </c>
      <c r="BJ47" s="38">
        <f t="shared" si="29"/>
        <v>1.1659372167184183</v>
      </c>
    </row>
    <row r="48" spans="2:62" x14ac:dyDescent="0.25">
      <c r="B48" s="34">
        <v>1912</v>
      </c>
      <c r="C48" s="67"/>
      <c r="D48" s="4"/>
      <c r="E48" s="4"/>
      <c r="F48" s="4"/>
      <c r="G48" s="68"/>
      <c r="H48" s="102"/>
      <c r="I48" s="102"/>
      <c r="J48" s="102"/>
      <c r="K48" s="102"/>
      <c r="L48" s="102"/>
      <c r="M48" s="67"/>
      <c r="N48" s="4"/>
      <c r="O48" s="4"/>
      <c r="P48" s="4"/>
      <c r="Q48" s="68"/>
      <c r="R48" s="67"/>
      <c r="S48" s="4"/>
      <c r="T48" s="4"/>
      <c r="U48" s="4"/>
      <c r="V48" s="68"/>
      <c r="W48" s="16"/>
      <c r="X48" s="16"/>
      <c r="Y48" s="16"/>
      <c r="Z48" s="16"/>
      <c r="AA48" s="28"/>
      <c r="AB48" s="145">
        <f t="shared" si="30"/>
        <v>0</v>
      </c>
      <c r="AC48" s="51"/>
      <c r="AD48" s="21"/>
      <c r="AE48" s="21"/>
      <c r="AF48" s="21"/>
      <c r="AG48" s="23"/>
      <c r="AH48" s="21"/>
      <c r="AI48" s="52"/>
      <c r="AJ48" s="78"/>
      <c r="AK48" s="51"/>
      <c r="AL48" s="21"/>
      <c r="AM48" s="21"/>
      <c r="AN48" s="21"/>
      <c r="AO48" s="21"/>
      <c r="AP48" s="52"/>
      <c r="AQ48" s="51"/>
      <c r="AR48" s="50"/>
      <c r="AS48" s="50"/>
      <c r="AT48" s="50"/>
      <c r="AU48" s="50"/>
      <c r="AV48" s="61"/>
      <c r="AW48" s="51"/>
      <c r="AX48" s="21"/>
      <c r="AY48" s="21"/>
      <c r="AZ48" s="21"/>
      <c r="BA48" s="21"/>
      <c r="BB48" s="52"/>
      <c r="BC48" s="37"/>
      <c r="BD48" s="23"/>
      <c r="BE48" s="23"/>
      <c r="BF48" s="10"/>
      <c r="BG48" s="13"/>
      <c r="BH48" s="10"/>
      <c r="BI48" s="21"/>
      <c r="BJ48" s="38"/>
    </row>
    <row r="49" spans="2:62" x14ac:dyDescent="0.25">
      <c r="B49" s="34">
        <v>1913</v>
      </c>
      <c r="C49" s="67"/>
      <c r="D49" s="4"/>
      <c r="E49" s="4"/>
      <c r="F49" s="4"/>
      <c r="G49" s="68"/>
      <c r="H49" s="102"/>
      <c r="I49" s="102"/>
      <c r="J49" s="102"/>
      <c r="K49" s="102"/>
      <c r="L49" s="102"/>
      <c r="M49" s="67"/>
      <c r="N49" s="4"/>
      <c r="O49" s="4"/>
      <c r="P49" s="4"/>
      <c r="Q49" s="68"/>
      <c r="R49" s="67"/>
      <c r="S49" s="4"/>
      <c r="T49" s="4"/>
      <c r="U49" s="4"/>
      <c r="V49" s="68"/>
      <c r="W49" s="16"/>
      <c r="X49" s="16"/>
      <c r="Y49" s="16"/>
      <c r="Z49" s="16"/>
      <c r="AA49" s="28"/>
      <c r="AB49" s="145">
        <f t="shared" si="30"/>
        <v>0</v>
      </c>
      <c r="AC49" s="51"/>
      <c r="AD49" s="21"/>
      <c r="AE49" s="21"/>
      <c r="AF49" s="21"/>
      <c r="AG49" s="23"/>
      <c r="AH49" s="21"/>
      <c r="AI49" s="52"/>
      <c r="AJ49" s="78"/>
      <c r="AK49" s="51"/>
      <c r="AL49" s="21"/>
      <c r="AM49" s="21"/>
      <c r="AN49" s="21"/>
      <c r="AO49" s="21"/>
      <c r="AP49" s="52"/>
      <c r="AQ49" s="51"/>
      <c r="AR49" s="50"/>
      <c r="AS49" s="50"/>
      <c r="AT49" s="50"/>
      <c r="AU49" s="50"/>
      <c r="AV49" s="61"/>
      <c r="AW49" s="51"/>
      <c r="AX49" s="21"/>
      <c r="AY49" s="21"/>
      <c r="AZ49" s="21"/>
      <c r="BA49" s="21"/>
      <c r="BB49" s="52"/>
      <c r="BC49" s="37"/>
      <c r="BD49" s="23"/>
      <c r="BE49" s="23"/>
      <c r="BF49" s="10"/>
      <c r="BG49" s="13"/>
      <c r="BH49" s="10"/>
      <c r="BI49" s="21"/>
      <c r="BJ49" s="38"/>
    </row>
    <row r="50" spans="2:62" x14ac:dyDescent="0.25">
      <c r="B50" s="34">
        <v>1914</v>
      </c>
      <c r="C50" s="67"/>
      <c r="D50" s="4"/>
      <c r="E50" s="4"/>
      <c r="F50" s="4"/>
      <c r="G50" s="68"/>
      <c r="H50" s="102"/>
      <c r="I50" s="102"/>
      <c r="J50" s="102"/>
      <c r="K50" s="102"/>
      <c r="L50" s="102"/>
      <c r="M50" s="67"/>
      <c r="N50" s="4"/>
      <c r="O50" s="4"/>
      <c r="P50" s="4"/>
      <c r="Q50" s="68"/>
      <c r="R50" s="67"/>
      <c r="S50" s="4"/>
      <c r="T50" s="4"/>
      <c r="U50" s="4"/>
      <c r="V50" s="68"/>
      <c r="W50" s="16"/>
      <c r="X50" s="16"/>
      <c r="Y50" s="16"/>
      <c r="Z50" s="16"/>
      <c r="AA50" s="28"/>
      <c r="AB50" s="145">
        <f t="shared" si="30"/>
        <v>0</v>
      </c>
      <c r="AC50" s="51"/>
      <c r="AD50" s="21"/>
      <c r="AE50" s="21"/>
      <c r="AF50" s="21"/>
      <c r="AG50" s="23"/>
      <c r="AH50" s="21"/>
      <c r="AI50" s="52"/>
      <c r="AJ50" s="78"/>
      <c r="AK50" s="51"/>
      <c r="AL50" s="21"/>
      <c r="AM50" s="21"/>
      <c r="AN50" s="21"/>
      <c r="AO50" s="21"/>
      <c r="AP50" s="52"/>
      <c r="AQ50" s="51"/>
      <c r="AR50" s="50"/>
      <c r="AS50" s="50"/>
      <c r="AT50" s="50"/>
      <c r="AU50" s="50"/>
      <c r="AV50" s="61"/>
      <c r="AW50" s="51"/>
      <c r="AX50" s="21"/>
      <c r="AY50" s="21"/>
      <c r="AZ50" s="21"/>
      <c r="BA50" s="21"/>
      <c r="BB50" s="52"/>
      <c r="BC50" s="37"/>
      <c r="BD50" s="23"/>
      <c r="BE50" s="23"/>
      <c r="BF50" s="10"/>
      <c r="BG50" s="13"/>
      <c r="BH50" s="10"/>
      <c r="BI50" s="21"/>
      <c r="BJ50" s="38"/>
    </row>
    <row r="51" spans="2:62" x14ac:dyDescent="0.25">
      <c r="B51" s="34">
        <v>1915</v>
      </c>
      <c r="C51" s="67"/>
      <c r="D51" s="4"/>
      <c r="E51" s="4"/>
      <c r="F51" s="4"/>
      <c r="G51" s="68"/>
      <c r="H51" s="102"/>
      <c r="I51" s="102"/>
      <c r="J51" s="102"/>
      <c r="K51" s="102"/>
      <c r="L51" s="102"/>
      <c r="M51" s="67"/>
      <c r="N51" s="4"/>
      <c r="O51" s="4"/>
      <c r="P51" s="4"/>
      <c r="Q51" s="68"/>
      <c r="R51" s="67"/>
      <c r="S51" s="4"/>
      <c r="T51" s="4"/>
      <c r="U51" s="4"/>
      <c r="V51" s="68"/>
      <c r="W51" s="16"/>
      <c r="X51" s="16"/>
      <c r="Y51" s="16"/>
      <c r="Z51" s="16"/>
      <c r="AA51" s="28"/>
      <c r="AB51" s="145">
        <f t="shared" si="30"/>
        <v>0</v>
      </c>
      <c r="AC51" s="51"/>
      <c r="AD51" s="21"/>
      <c r="AE51" s="21"/>
      <c r="AF51" s="21"/>
      <c r="AG51" s="23"/>
      <c r="AH51" s="21"/>
      <c r="AI51" s="52"/>
      <c r="AJ51" s="78"/>
      <c r="AK51" s="51"/>
      <c r="AL51" s="21"/>
      <c r="AM51" s="21"/>
      <c r="AN51" s="21"/>
      <c r="AO51" s="21"/>
      <c r="AP51" s="52"/>
      <c r="AQ51" s="51"/>
      <c r="AR51" s="50"/>
      <c r="AS51" s="50"/>
      <c r="AT51" s="50"/>
      <c r="AU51" s="50"/>
      <c r="AV51" s="61"/>
      <c r="AW51" s="51"/>
      <c r="AX51" s="21"/>
      <c r="AY51" s="21"/>
      <c r="AZ51" s="21"/>
      <c r="BA51" s="21"/>
      <c r="BB51" s="52"/>
      <c r="BC51" s="37"/>
      <c r="BD51" s="23"/>
      <c r="BE51" s="23"/>
      <c r="BF51" s="10"/>
      <c r="BG51" s="13"/>
      <c r="BH51" s="10"/>
      <c r="BI51" s="21"/>
      <c r="BJ51" s="38"/>
    </row>
    <row r="52" spans="2:62" x14ac:dyDescent="0.25">
      <c r="B52" s="34">
        <v>1916</v>
      </c>
      <c r="C52" s="67"/>
      <c r="D52" s="4"/>
      <c r="E52" s="4"/>
      <c r="F52" s="4"/>
      <c r="G52" s="68"/>
      <c r="H52" s="102"/>
      <c r="I52" s="102"/>
      <c r="J52" s="102"/>
      <c r="K52" s="102"/>
      <c r="L52" s="102"/>
      <c r="M52" s="67"/>
      <c r="N52" s="4"/>
      <c r="O52" s="4"/>
      <c r="P52" s="4"/>
      <c r="Q52" s="68"/>
      <c r="R52" s="67"/>
      <c r="S52" s="4"/>
      <c r="T52" s="4"/>
      <c r="U52" s="4"/>
      <c r="V52" s="68"/>
      <c r="W52" s="16"/>
      <c r="X52" s="16"/>
      <c r="Y52" s="16"/>
      <c r="Z52" s="16"/>
      <c r="AA52" s="28"/>
      <c r="AB52" s="145">
        <f t="shared" si="30"/>
        <v>0</v>
      </c>
      <c r="AC52" s="51"/>
      <c r="AD52" s="21"/>
      <c r="AE52" s="21"/>
      <c r="AF52" s="21"/>
      <c r="AG52" s="23"/>
      <c r="AH52" s="21"/>
      <c r="AI52" s="52"/>
      <c r="AJ52" s="78"/>
      <c r="AK52" s="51"/>
      <c r="AL52" s="21"/>
      <c r="AM52" s="21"/>
      <c r="AN52" s="21"/>
      <c r="AO52" s="21"/>
      <c r="AP52" s="52"/>
      <c r="AQ52" s="51"/>
      <c r="AR52" s="50"/>
      <c r="AS52" s="50"/>
      <c r="AT52" s="50"/>
      <c r="AU52" s="50"/>
      <c r="AV52" s="61"/>
      <c r="AW52" s="51"/>
      <c r="AX52" s="21"/>
      <c r="AY52" s="21"/>
      <c r="AZ52" s="21"/>
      <c r="BA52" s="21"/>
      <c r="BB52" s="52"/>
      <c r="BC52" s="37"/>
      <c r="BD52" s="23"/>
      <c r="BE52" s="23"/>
      <c r="BF52" s="10"/>
      <c r="BG52" s="13"/>
      <c r="BH52" s="10"/>
      <c r="BI52" s="21"/>
      <c r="BJ52" s="38"/>
    </row>
    <row r="53" spans="2:62" x14ac:dyDescent="0.25">
      <c r="B53" s="34">
        <v>1917</v>
      </c>
      <c r="C53" s="67"/>
      <c r="D53" s="4"/>
      <c r="E53" s="4"/>
      <c r="F53" s="4"/>
      <c r="G53" s="68"/>
      <c r="H53" s="102"/>
      <c r="I53" s="102"/>
      <c r="J53" s="102"/>
      <c r="K53" s="102"/>
      <c r="L53" s="102"/>
      <c r="M53" s="67"/>
      <c r="N53" s="4"/>
      <c r="O53" s="4"/>
      <c r="P53" s="4"/>
      <c r="Q53" s="68"/>
      <c r="R53" s="67"/>
      <c r="S53" s="4"/>
      <c r="T53" s="4"/>
      <c r="U53" s="4"/>
      <c r="V53" s="68"/>
      <c r="W53" s="16"/>
      <c r="X53" s="16"/>
      <c r="Y53" s="16"/>
      <c r="Z53" s="16"/>
      <c r="AA53" s="28"/>
      <c r="AB53" s="145">
        <f t="shared" si="30"/>
        <v>0</v>
      </c>
      <c r="AC53" s="51"/>
      <c r="AD53" s="21"/>
      <c r="AE53" s="21"/>
      <c r="AF53" s="21"/>
      <c r="AG53" s="23"/>
      <c r="AH53" s="21"/>
      <c r="AI53" s="52"/>
      <c r="AJ53" s="78"/>
      <c r="AK53" s="51"/>
      <c r="AL53" s="21"/>
      <c r="AM53" s="21"/>
      <c r="AN53" s="21"/>
      <c r="AO53" s="21"/>
      <c r="AP53" s="52"/>
      <c r="AQ53" s="51"/>
      <c r="AR53" s="50"/>
      <c r="AS53" s="50"/>
      <c r="AT53" s="50"/>
      <c r="AU53" s="50"/>
      <c r="AV53" s="61"/>
      <c r="AW53" s="51"/>
      <c r="AX53" s="21"/>
      <c r="AY53" s="21"/>
      <c r="AZ53" s="21"/>
      <c r="BA53" s="21"/>
      <c r="BB53" s="52"/>
      <c r="BC53" s="37"/>
      <c r="BD53" s="23"/>
      <c r="BE53" s="23"/>
      <c r="BF53" s="10"/>
      <c r="BG53" s="13"/>
      <c r="BH53" s="10"/>
      <c r="BI53" s="21"/>
      <c r="BJ53" s="38"/>
    </row>
    <row r="54" spans="2:62" x14ac:dyDescent="0.25">
      <c r="B54" s="34">
        <v>1918</v>
      </c>
      <c r="C54" s="67"/>
      <c r="D54" s="4"/>
      <c r="E54" s="4"/>
      <c r="F54" s="4"/>
      <c r="G54" s="68"/>
      <c r="H54" s="102"/>
      <c r="I54" s="102"/>
      <c r="J54" s="102"/>
      <c r="K54" s="102"/>
      <c r="L54" s="102"/>
      <c r="M54" s="67"/>
      <c r="N54" s="4"/>
      <c r="O54" s="4"/>
      <c r="P54" s="4"/>
      <c r="Q54" s="68"/>
      <c r="R54" s="67"/>
      <c r="S54" s="4"/>
      <c r="T54" s="4"/>
      <c r="U54" s="4"/>
      <c r="V54" s="68"/>
      <c r="W54" s="16"/>
      <c r="X54" s="16"/>
      <c r="Y54" s="16"/>
      <c r="Z54" s="16"/>
      <c r="AA54" s="28"/>
      <c r="AB54" s="145">
        <f t="shared" si="30"/>
        <v>0</v>
      </c>
      <c r="AC54" s="51"/>
      <c r="AD54" s="21"/>
      <c r="AE54" s="21"/>
      <c r="AF54" s="21"/>
      <c r="AG54" s="23"/>
      <c r="AH54" s="21"/>
      <c r="AI54" s="52"/>
      <c r="AJ54" s="78"/>
      <c r="AK54" s="51"/>
      <c r="AL54" s="21"/>
      <c r="AM54" s="21"/>
      <c r="AN54" s="21"/>
      <c r="AO54" s="21"/>
      <c r="AP54" s="52"/>
      <c r="AQ54" s="51"/>
      <c r="AR54" s="50"/>
      <c r="AS54" s="50"/>
      <c r="AT54" s="50"/>
      <c r="AU54" s="50"/>
      <c r="AV54" s="61"/>
      <c r="AW54" s="51"/>
      <c r="AX54" s="21"/>
      <c r="AY54" s="21"/>
      <c r="AZ54" s="21"/>
      <c r="BA54" s="21"/>
      <c r="BB54" s="52"/>
      <c r="BC54" s="37"/>
      <c r="BD54" s="23"/>
      <c r="BE54" s="23"/>
      <c r="BF54" s="10"/>
      <c r="BG54" s="13"/>
      <c r="BH54" s="10"/>
      <c r="BI54" s="21"/>
      <c r="BJ54" s="38"/>
    </row>
    <row r="55" spans="2:62" x14ac:dyDescent="0.25">
      <c r="B55" s="34">
        <v>1919</v>
      </c>
      <c r="C55" s="67"/>
      <c r="D55" s="4"/>
      <c r="E55" s="4"/>
      <c r="F55" s="4"/>
      <c r="G55" s="68"/>
      <c r="H55" s="102"/>
      <c r="I55" s="102"/>
      <c r="J55" s="102"/>
      <c r="K55" s="102"/>
      <c r="L55" s="102"/>
      <c r="M55" s="67"/>
      <c r="N55" s="4"/>
      <c r="O55" s="4"/>
      <c r="P55" s="4"/>
      <c r="Q55" s="68"/>
      <c r="R55" s="67"/>
      <c r="S55" s="4"/>
      <c r="T55" s="4"/>
      <c r="U55" s="4"/>
      <c r="V55" s="68"/>
      <c r="W55" s="16"/>
      <c r="X55" s="16"/>
      <c r="Y55" s="16"/>
      <c r="Z55" s="16"/>
      <c r="AA55" s="28"/>
      <c r="AB55" s="145">
        <f t="shared" si="30"/>
        <v>0</v>
      </c>
      <c r="AC55" s="51"/>
      <c r="AD55" s="21"/>
      <c r="AE55" s="21"/>
      <c r="AF55" s="21"/>
      <c r="AG55" s="23"/>
      <c r="AH55" s="21"/>
      <c r="AI55" s="52"/>
      <c r="AJ55" s="78"/>
      <c r="AK55" s="51"/>
      <c r="AL55" s="21"/>
      <c r="AM55" s="21"/>
      <c r="AN55" s="21"/>
      <c r="AO55" s="21"/>
      <c r="AP55" s="52"/>
      <c r="AQ55" s="51"/>
      <c r="AR55" s="50"/>
      <c r="AS55" s="50"/>
      <c r="AT55" s="50"/>
      <c r="AU55" s="50"/>
      <c r="AV55" s="61"/>
      <c r="AW55" s="51"/>
      <c r="AX55" s="21"/>
      <c r="AY55" s="21"/>
      <c r="AZ55" s="21"/>
      <c r="BA55" s="21"/>
      <c r="BB55" s="52"/>
      <c r="BC55" s="37"/>
      <c r="BD55" s="23"/>
      <c r="BE55" s="23"/>
      <c r="BF55" s="10"/>
      <c r="BG55" s="13"/>
      <c r="BH55" s="10"/>
      <c r="BI55" s="21"/>
      <c r="BJ55" s="38"/>
    </row>
    <row r="56" spans="2:62" x14ac:dyDescent="0.25">
      <c r="B56" s="34">
        <v>1920</v>
      </c>
      <c r="C56" s="67"/>
      <c r="D56" s="4"/>
      <c r="E56" s="4"/>
      <c r="F56" s="4"/>
      <c r="G56" s="68"/>
      <c r="H56" s="102"/>
      <c r="I56" s="102"/>
      <c r="J56" s="102"/>
      <c r="K56" s="102"/>
      <c r="L56" s="102"/>
      <c r="M56" s="67"/>
      <c r="N56" s="4"/>
      <c r="O56" s="4"/>
      <c r="P56" s="4"/>
      <c r="Q56" s="68"/>
      <c r="R56" s="67"/>
      <c r="S56" s="4"/>
      <c r="T56" s="4"/>
      <c r="U56" s="4"/>
      <c r="V56" s="68"/>
      <c r="W56" s="16"/>
      <c r="X56" s="16"/>
      <c r="Y56" s="16"/>
      <c r="Z56" s="16"/>
      <c r="AA56" s="28"/>
      <c r="AB56" s="145">
        <f t="shared" si="30"/>
        <v>0</v>
      </c>
      <c r="AC56" s="51"/>
      <c r="AD56" s="21"/>
      <c r="AE56" s="21"/>
      <c r="AF56" s="21"/>
      <c r="AG56" s="23"/>
      <c r="AH56" s="21"/>
      <c r="AI56" s="52"/>
      <c r="AJ56" s="78"/>
      <c r="AK56" s="51"/>
      <c r="AL56" s="21"/>
      <c r="AM56" s="21"/>
      <c r="AN56" s="21"/>
      <c r="AO56" s="21"/>
      <c r="AP56" s="52"/>
      <c r="AQ56" s="51"/>
      <c r="AR56" s="50"/>
      <c r="AS56" s="50"/>
      <c r="AT56" s="50"/>
      <c r="AU56" s="50"/>
      <c r="AV56" s="61"/>
      <c r="AW56" s="51"/>
      <c r="AX56" s="21"/>
      <c r="AY56" s="21"/>
      <c r="AZ56" s="21"/>
      <c r="BA56" s="21"/>
      <c r="BB56" s="52"/>
      <c r="BC56" s="37"/>
      <c r="BD56" s="23"/>
      <c r="BE56" s="23"/>
      <c r="BF56" s="10"/>
      <c r="BG56" s="13"/>
      <c r="BH56" s="10"/>
      <c r="BI56" s="21"/>
      <c r="BJ56" s="38"/>
    </row>
    <row r="57" spans="2:62" x14ac:dyDescent="0.25">
      <c r="B57" s="34">
        <v>1921</v>
      </c>
      <c r="C57" s="67"/>
      <c r="D57" s="4"/>
      <c r="E57" s="4"/>
      <c r="F57" s="4"/>
      <c r="G57" s="68"/>
      <c r="H57" s="102"/>
      <c r="I57" s="102"/>
      <c r="J57" s="102"/>
      <c r="K57" s="102"/>
      <c r="L57" s="102"/>
      <c r="M57" s="67"/>
      <c r="N57" s="4"/>
      <c r="O57" s="4"/>
      <c r="P57" s="4"/>
      <c r="Q57" s="68"/>
      <c r="R57" s="67"/>
      <c r="S57" s="4"/>
      <c r="T57" s="4"/>
      <c r="U57" s="4"/>
      <c r="V57" s="68"/>
      <c r="W57" s="16"/>
      <c r="X57" s="16"/>
      <c r="Y57" s="16"/>
      <c r="Z57" s="16"/>
      <c r="AA57" s="28"/>
      <c r="AB57" s="145">
        <f t="shared" si="30"/>
        <v>0</v>
      </c>
      <c r="AC57" s="51"/>
      <c r="AD57" s="21"/>
      <c r="AE57" s="21"/>
      <c r="AF57" s="21"/>
      <c r="AG57" s="23"/>
      <c r="AH57" s="21"/>
      <c r="AI57" s="52"/>
      <c r="AJ57" s="78"/>
      <c r="AK57" s="51"/>
      <c r="AL57" s="21"/>
      <c r="AM57" s="21"/>
      <c r="AN57" s="21"/>
      <c r="AO57" s="21"/>
      <c r="AP57" s="52"/>
      <c r="AQ57" s="51"/>
      <c r="AR57" s="50"/>
      <c r="AS57" s="50"/>
      <c r="AT57" s="50"/>
      <c r="AU57" s="50"/>
      <c r="AV57" s="61"/>
      <c r="AW57" s="51"/>
      <c r="AX57" s="21"/>
      <c r="AY57" s="21"/>
      <c r="AZ57" s="21"/>
      <c r="BA57" s="21"/>
      <c r="BB57" s="52"/>
      <c r="BC57" s="37"/>
      <c r="BD57" s="23"/>
      <c r="BE57" s="23"/>
      <c r="BF57" s="10"/>
      <c r="BG57" s="13"/>
      <c r="BH57" s="10"/>
      <c r="BI57" s="21"/>
      <c r="BJ57" s="38"/>
    </row>
    <row r="58" spans="2:62" x14ac:dyDescent="0.25">
      <c r="B58" s="34">
        <v>1922</v>
      </c>
      <c r="C58" s="67"/>
      <c r="D58" s="4"/>
      <c r="E58" s="4"/>
      <c r="F58" s="4"/>
      <c r="G58" s="68"/>
      <c r="H58" s="102"/>
      <c r="I58" s="102"/>
      <c r="J58" s="102"/>
      <c r="K58" s="102"/>
      <c r="L58" s="102"/>
      <c r="M58" s="67"/>
      <c r="N58" s="4"/>
      <c r="O58" s="4"/>
      <c r="P58" s="4"/>
      <c r="Q58" s="68"/>
      <c r="R58" s="67"/>
      <c r="S58" s="4"/>
      <c r="T58" s="4"/>
      <c r="U58" s="4"/>
      <c r="V58" s="68"/>
      <c r="W58" s="16"/>
      <c r="X58" s="16"/>
      <c r="Y58" s="16"/>
      <c r="Z58" s="16"/>
      <c r="AA58" s="28"/>
      <c r="AB58" s="145">
        <f t="shared" si="30"/>
        <v>0</v>
      </c>
      <c r="AC58" s="51"/>
      <c r="AD58" s="21"/>
      <c r="AE58" s="21"/>
      <c r="AF58" s="21"/>
      <c r="AG58" s="23"/>
      <c r="AH58" s="21"/>
      <c r="AI58" s="52"/>
      <c r="AJ58" s="78"/>
      <c r="AK58" s="51"/>
      <c r="AL58" s="21"/>
      <c r="AM58" s="21"/>
      <c r="AN58" s="21"/>
      <c r="AO58" s="21"/>
      <c r="AP58" s="52"/>
      <c r="AQ58" s="51"/>
      <c r="AR58" s="50"/>
      <c r="AS58" s="50"/>
      <c r="AT58" s="50"/>
      <c r="AU58" s="50"/>
      <c r="AV58" s="61"/>
      <c r="AW58" s="51"/>
      <c r="AX58" s="21"/>
      <c r="AY58" s="21"/>
      <c r="AZ58" s="21"/>
      <c r="BA58" s="21"/>
      <c r="BB58" s="52"/>
      <c r="BC58" s="37"/>
      <c r="BD58" s="23"/>
      <c r="BE58" s="23"/>
      <c r="BF58" s="10"/>
      <c r="BG58" s="13"/>
      <c r="BH58" s="10"/>
      <c r="BI58" s="21"/>
      <c r="BJ58" s="38"/>
    </row>
    <row r="59" spans="2:62" x14ac:dyDescent="0.25">
      <c r="B59" s="34">
        <v>1923</v>
      </c>
      <c r="C59" s="67"/>
      <c r="D59" s="4"/>
      <c r="E59" s="4"/>
      <c r="F59" s="4"/>
      <c r="G59" s="68"/>
      <c r="H59" s="102"/>
      <c r="I59" s="102"/>
      <c r="J59" s="102"/>
      <c r="K59" s="102"/>
      <c r="L59" s="102"/>
      <c r="M59" s="67"/>
      <c r="N59" s="4"/>
      <c r="O59" s="4"/>
      <c r="P59" s="4"/>
      <c r="Q59" s="68"/>
      <c r="R59" s="67"/>
      <c r="S59" s="4"/>
      <c r="T59" s="4"/>
      <c r="U59" s="4"/>
      <c r="V59" s="68"/>
      <c r="W59" s="16"/>
      <c r="X59" s="16"/>
      <c r="Y59" s="16"/>
      <c r="Z59" s="16"/>
      <c r="AA59" s="28"/>
      <c r="AB59" s="145">
        <f t="shared" si="30"/>
        <v>0</v>
      </c>
      <c r="AC59" s="51"/>
      <c r="AD59" s="21"/>
      <c r="AE59" s="21"/>
      <c r="AF59" s="21"/>
      <c r="AG59" s="23"/>
      <c r="AH59" s="21"/>
      <c r="AI59" s="52"/>
      <c r="AJ59" s="78"/>
      <c r="AK59" s="51"/>
      <c r="AL59" s="21"/>
      <c r="AM59" s="21"/>
      <c r="AN59" s="21"/>
      <c r="AO59" s="21"/>
      <c r="AP59" s="52"/>
      <c r="AQ59" s="51"/>
      <c r="AR59" s="50"/>
      <c r="AS59" s="50"/>
      <c r="AT59" s="50"/>
      <c r="AU59" s="50"/>
      <c r="AV59" s="61"/>
      <c r="AW59" s="51"/>
      <c r="AX59" s="21"/>
      <c r="AY59" s="21"/>
      <c r="AZ59" s="21"/>
      <c r="BA59" s="21"/>
      <c r="BB59" s="52"/>
      <c r="BC59" s="37"/>
      <c r="BD59" s="23"/>
      <c r="BE59" s="23"/>
      <c r="BF59" s="10"/>
      <c r="BG59" s="13"/>
      <c r="BH59" s="10"/>
      <c r="BI59" s="21"/>
      <c r="BJ59" s="38"/>
    </row>
    <row r="60" spans="2:62" x14ac:dyDescent="0.25">
      <c r="B60" s="34">
        <v>1924</v>
      </c>
      <c r="C60" s="67"/>
      <c r="D60" s="4"/>
      <c r="E60" s="4"/>
      <c r="F60" s="4"/>
      <c r="G60" s="68"/>
      <c r="H60" s="102"/>
      <c r="I60" s="102"/>
      <c r="J60" s="102"/>
      <c r="K60" s="102"/>
      <c r="L60" s="102"/>
      <c r="M60" s="67"/>
      <c r="N60" s="4"/>
      <c r="O60" s="4"/>
      <c r="P60" s="4"/>
      <c r="Q60" s="68"/>
      <c r="R60" s="67"/>
      <c r="S60" s="4"/>
      <c r="T60" s="4"/>
      <c r="U60" s="4"/>
      <c r="V60" s="68"/>
      <c r="W60" s="16"/>
      <c r="X60" s="16"/>
      <c r="Y60" s="16"/>
      <c r="Z60" s="16"/>
      <c r="AA60" s="28"/>
      <c r="AB60" s="145">
        <f t="shared" si="30"/>
        <v>0</v>
      </c>
      <c r="AC60" s="51"/>
      <c r="AD60" s="21"/>
      <c r="AE60" s="21"/>
      <c r="AF60" s="21"/>
      <c r="AG60" s="23"/>
      <c r="AH60" s="21"/>
      <c r="AI60" s="52"/>
      <c r="AJ60" s="78"/>
      <c r="AK60" s="51"/>
      <c r="AL60" s="21"/>
      <c r="AM60" s="21"/>
      <c r="AN60" s="21"/>
      <c r="AO60" s="21"/>
      <c r="AP60" s="52"/>
      <c r="AQ60" s="51"/>
      <c r="AR60" s="50"/>
      <c r="AS60" s="50"/>
      <c r="AT60" s="50"/>
      <c r="AU60" s="50"/>
      <c r="AV60" s="61"/>
      <c r="AW60" s="51"/>
      <c r="AX60" s="21"/>
      <c r="AY60" s="21"/>
      <c r="AZ60" s="21"/>
      <c r="BA60" s="21"/>
      <c r="BB60" s="52"/>
      <c r="BC60" s="37"/>
      <c r="BD60" s="23"/>
      <c r="BE60" s="23"/>
      <c r="BF60" s="10"/>
      <c r="BG60" s="13"/>
      <c r="BH60" s="10"/>
      <c r="BI60" s="21"/>
      <c r="BJ60" s="38"/>
    </row>
    <row r="61" spans="2:62" x14ac:dyDescent="0.25">
      <c r="B61" s="34">
        <v>1925</v>
      </c>
      <c r="C61" s="67"/>
      <c r="D61" s="4"/>
      <c r="E61" s="4"/>
      <c r="F61" s="4"/>
      <c r="G61" s="68"/>
      <c r="H61" s="102"/>
      <c r="I61" s="102"/>
      <c r="J61" s="102"/>
      <c r="K61" s="102"/>
      <c r="L61" s="102"/>
      <c r="M61" s="67"/>
      <c r="N61" s="4"/>
      <c r="O61" s="4"/>
      <c r="P61" s="4"/>
      <c r="Q61" s="68"/>
      <c r="R61" s="67"/>
      <c r="S61" s="4"/>
      <c r="T61" s="4"/>
      <c r="U61" s="4"/>
      <c r="V61" s="68"/>
      <c r="W61" s="16"/>
      <c r="X61" s="16"/>
      <c r="Y61" s="16"/>
      <c r="Z61" s="16"/>
      <c r="AA61" s="28"/>
      <c r="AB61" s="145">
        <f t="shared" si="30"/>
        <v>0</v>
      </c>
      <c r="AC61" s="51"/>
      <c r="AD61" s="21"/>
      <c r="AE61" s="21"/>
      <c r="AF61" s="21"/>
      <c r="AG61" s="23"/>
      <c r="AH61" s="21"/>
      <c r="AI61" s="52"/>
      <c r="AJ61" s="78"/>
      <c r="AK61" s="51"/>
      <c r="AL61" s="21"/>
      <c r="AM61" s="21"/>
      <c r="AN61" s="21"/>
      <c r="AO61" s="21"/>
      <c r="AP61" s="52"/>
      <c r="AQ61" s="51"/>
      <c r="AR61" s="50"/>
      <c r="AS61" s="50"/>
      <c r="AT61" s="50"/>
      <c r="AU61" s="50"/>
      <c r="AV61" s="61"/>
      <c r="AW61" s="51"/>
      <c r="AX61" s="21"/>
      <c r="AY61" s="21"/>
      <c r="AZ61" s="21"/>
      <c r="BA61" s="21"/>
      <c r="BB61" s="52"/>
      <c r="BC61" s="37"/>
      <c r="BD61" s="23"/>
      <c r="BE61" s="23"/>
      <c r="BF61" s="10"/>
      <c r="BG61" s="13"/>
      <c r="BH61" s="10"/>
      <c r="BI61" s="21"/>
      <c r="BJ61" s="38"/>
    </row>
    <row r="62" spans="2:62" x14ac:dyDescent="0.25">
      <c r="B62" s="34">
        <v>1926</v>
      </c>
      <c r="C62" s="67"/>
      <c r="D62" s="4"/>
      <c r="E62" s="4"/>
      <c r="F62" s="4"/>
      <c r="G62" s="68"/>
      <c r="H62" s="102"/>
      <c r="I62" s="102"/>
      <c r="J62" s="102"/>
      <c r="K62" s="102"/>
      <c r="L62" s="102"/>
      <c r="M62" s="67"/>
      <c r="N62" s="4"/>
      <c r="O62" s="4"/>
      <c r="P62" s="4"/>
      <c r="Q62" s="68"/>
      <c r="R62" s="67"/>
      <c r="S62" s="4"/>
      <c r="T62" s="4"/>
      <c r="U62" s="4"/>
      <c r="V62" s="68"/>
      <c r="W62" s="16"/>
      <c r="X62" s="16"/>
      <c r="Y62" s="16"/>
      <c r="Z62" s="16"/>
      <c r="AA62" s="28"/>
      <c r="AB62" s="145">
        <f t="shared" si="30"/>
        <v>0</v>
      </c>
      <c r="AC62" s="51"/>
      <c r="AD62" s="21"/>
      <c r="AE62" s="21"/>
      <c r="AF62" s="21"/>
      <c r="AG62" s="23"/>
      <c r="AH62" s="21"/>
      <c r="AI62" s="52"/>
      <c r="AJ62" s="78"/>
      <c r="AK62" s="51"/>
      <c r="AL62" s="21"/>
      <c r="AM62" s="21"/>
      <c r="AN62" s="21"/>
      <c r="AO62" s="21"/>
      <c r="AP62" s="52"/>
      <c r="AQ62" s="51"/>
      <c r="AR62" s="50"/>
      <c r="AS62" s="50"/>
      <c r="AT62" s="50"/>
      <c r="AU62" s="50"/>
      <c r="AV62" s="61"/>
      <c r="AW62" s="51"/>
      <c r="AX62" s="21"/>
      <c r="AY62" s="21"/>
      <c r="AZ62" s="21"/>
      <c r="BA62" s="21"/>
      <c r="BB62" s="52"/>
      <c r="BC62" s="37"/>
      <c r="BD62" s="23"/>
      <c r="BE62" s="23"/>
      <c r="BF62" s="10"/>
      <c r="BG62" s="13"/>
      <c r="BH62" s="10"/>
      <c r="BI62" s="21"/>
      <c r="BJ62" s="38"/>
    </row>
    <row r="63" spans="2:62" x14ac:dyDescent="0.25">
      <c r="B63" s="34">
        <v>1927</v>
      </c>
      <c r="C63" s="67"/>
      <c r="D63" s="4"/>
      <c r="E63" s="4"/>
      <c r="F63" s="4"/>
      <c r="G63" s="68"/>
      <c r="H63" s="102"/>
      <c r="I63" s="102"/>
      <c r="J63" s="102"/>
      <c r="K63" s="102"/>
      <c r="L63" s="102"/>
      <c r="M63" s="67"/>
      <c r="N63" s="4"/>
      <c r="O63" s="4"/>
      <c r="P63" s="4"/>
      <c r="Q63" s="68"/>
      <c r="R63" s="67"/>
      <c r="S63" s="4"/>
      <c r="T63" s="4"/>
      <c r="U63" s="4"/>
      <c r="V63" s="68"/>
      <c r="W63" s="16"/>
      <c r="X63" s="16"/>
      <c r="Y63" s="16"/>
      <c r="Z63" s="16"/>
      <c r="AA63" s="28"/>
      <c r="AB63" s="145">
        <f t="shared" si="30"/>
        <v>0</v>
      </c>
      <c r="AC63" s="51"/>
      <c r="AD63" s="21"/>
      <c r="AE63" s="21"/>
      <c r="AF63" s="21"/>
      <c r="AG63" s="23"/>
      <c r="AH63" s="21"/>
      <c r="AI63" s="52"/>
      <c r="AJ63" s="78"/>
      <c r="AK63" s="51"/>
      <c r="AL63" s="21"/>
      <c r="AM63" s="21"/>
      <c r="AN63" s="21"/>
      <c r="AO63" s="21"/>
      <c r="AP63" s="52"/>
      <c r="AQ63" s="51"/>
      <c r="AR63" s="50"/>
      <c r="AS63" s="50"/>
      <c r="AT63" s="50"/>
      <c r="AU63" s="50"/>
      <c r="AV63" s="61"/>
      <c r="AW63" s="51"/>
      <c r="AX63" s="21"/>
      <c r="AY63" s="21"/>
      <c r="AZ63" s="21"/>
      <c r="BA63" s="21"/>
      <c r="BB63" s="52"/>
      <c r="BC63" s="37"/>
      <c r="BD63" s="23"/>
      <c r="BE63" s="23"/>
      <c r="BF63" s="10"/>
      <c r="BG63" s="13"/>
      <c r="BH63" s="10"/>
      <c r="BI63" s="21"/>
      <c r="BJ63" s="38"/>
    </row>
    <row r="64" spans="2:62" x14ac:dyDescent="0.25">
      <c r="B64" s="34">
        <v>1928</v>
      </c>
      <c r="C64" s="67"/>
      <c r="D64" s="4"/>
      <c r="E64" s="4"/>
      <c r="F64" s="4"/>
      <c r="G64" s="68"/>
      <c r="H64" s="102"/>
      <c r="I64" s="102"/>
      <c r="J64" s="102"/>
      <c r="K64" s="102"/>
      <c r="L64" s="102"/>
      <c r="M64" s="67"/>
      <c r="N64" s="4"/>
      <c r="O64" s="4"/>
      <c r="P64" s="4"/>
      <c r="Q64" s="68"/>
      <c r="R64" s="67"/>
      <c r="S64" s="4"/>
      <c r="T64" s="4"/>
      <c r="U64" s="4"/>
      <c r="V64" s="68"/>
      <c r="W64" s="16"/>
      <c r="X64" s="16"/>
      <c r="Y64" s="16"/>
      <c r="Z64" s="16"/>
      <c r="AA64" s="28"/>
      <c r="AB64" s="145">
        <f t="shared" si="30"/>
        <v>0</v>
      </c>
      <c r="AC64" s="51"/>
      <c r="AD64" s="21"/>
      <c r="AE64" s="21"/>
      <c r="AF64" s="21"/>
      <c r="AG64" s="23"/>
      <c r="AH64" s="21"/>
      <c r="AI64" s="52"/>
      <c r="AJ64" s="78"/>
      <c r="AK64" s="51"/>
      <c r="AL64" s="21"/>
      <c r="AM64" s="21"/>
      <c r="AN64" s="21"/>
      <c r="AO64" s="21"/>
      <c r="AP64" s="52"/>
      <c r="AQ64" s="51"/>
      <c r="AR64" s="50"/>
      <c r="AS64" s="50"/>
      <c r="AT64" s="50"/>
      <c r="AU64" s="50"/>
      <c r="AV64" s="61"/>
      <c r="AW64" s="51"/>
      <c r="AX64" s="21"/>
      <c r="AY64" s="21"/>
      <c r="AZ64" s="21"/>
      <c r="BA64" s="21"/>
      <c r="BB64" s="52"/>
      <c r="BC64" s="37"/>
      <c r="BD64" s="23"/>
      <c r="BE64" s="23"/>
      <c r="BF64" s="10"/>
      <c r="BG64" s="13"/>
      <c r="BH64" s="10"/>
      <c r="BI64" s="21"/>
      <c r="BJ64" s="38"/>
    </row>
    <row r="65" spans="2:62" x14ac:dyDescent="0.25">
      <c r="B65" s="34">
        <v>1929</v>
      </c>
      <c r="C65" s="67"/>
      <c r="D65" s="4"/>
      <c r="E65" s="4"/>
      <c r="F65" s="4"/>
      <c r="G65" s="68"/>
      <c r="H65" s="102"/>
      <c r="I65" s="102"/>
      <c r="J65" s="102"/>
      <c r="K65" s="102"/>
      <c r="L65" s="102"/>
      <c r="M65" s="67"/>
      <c r="N65" s="4"/>
      <c r="O65" s="4"/>
      <c r="P65" s="4"/>
      <c r="Q65" s="68"/>
      <c r="R65" s="67"/>
      <c r="S65" s="4"/>
      <c r="T65" s="4"/>
      <c r="U65" s="4"/>
      <c r="V65" s="68"/>
      <c r="W65" s="16"/>
      <c r="X65" s="16"/>
      <c r="Y65" s="16"/>
      <c r="Z65" s="16"/>
      <c r="AA65" s="28"/>
      <c r="AB65" s="145">
        <f t="shared" si="30"/>
        <v>0</v>
      </c>
      <c r="AC65" s="51"/>
      <c r="AD65" s="21"/>
      <c r="AE65" s="21"/>
      <c r="AF65" s="21"/>
      <c r="AG65" s="23"/>
      <c r="AH65" s="21"/>
      <c r="AI65" s="52"/>
      <c r="AJ65" s="78"/>
      <c r="AK65" s="51"/>
      <c r="AL65" s="21"/>
      <c r="AM65" s="21"/>
      <c r="AN65" s="21"/>
      <c r="AO65" s="21"/>
      <c r="AP65" s="52"/>
      <c r="AQ65" s="51"/>
      <c r="AR65" s="50"/>
      <c r="AS65" s="50"/>
      <c r="AT65" s="50"/>
      <c r="AU65" s="50"/>
      <c r="AV65" s="61"/>
      <c r="AW65" s="51"/>
      <c r="AX65" s="21"/>
      <c r="AY65" s="21"/>
      <c r="AZ65" s="21"/>
      <c r="BA65" s="21"/>
      <c r="BB65" s="52"/>
      <c r="BC65" s="37"/>
      <c r="BD65" s="23"/>
      <c r="BE65" s="23"/>
      <c r="BF65" s="10"/>
      <c r="BG65" s="13"/>
      <c r="BH65" s="10"/>
      <c r="BI65" s="21"/>
      <c r="BJ65" s="38"/>
    </row>
    <row r="66" spans="2:62" x14ac:dyDescent="0.25">
      <c r="B66" s="34">
        <v>1930</v>
      </c>
      <c r="C66" s="67"/>
      <c r="D66" s="4"/>
      <c r="E66" s="4"/>
      <c r="F66" s="4"/>
      <c r="G66" s="68"/>
      <c r="H66" s="102"/>
      <c r="I66" s="102"/>
      <c r="J66" s="102"/>
      <c r="K66" s="102"/>
      <c r="L66" s="102"/>
      <c r="M66" s="67"/>
      <c r="N66" s="4"/>
      <c r="O66" s="4"/>
      <c r="P66" s="4"/>
      <c r="Q66" s="68"/>
      <c r="R66" s="67"/>
      <c r="S66" s="4"/>
      <c r="T66" s="4"/>
      <c r="U66" s="4"/>
      <c r="V66" s="68"/>
      <c r="W66" s="16"/>
      <c r="X66" s="16"/>
      <c r="Y66" s="16"/>
      <c r="Z66" s="16"/>
      <c r="AA66" s="28"/>
      <c r="AB66" s="145">
        <f t="shared" si="30"/>
        <v>0</v>
      </c>
      <c r="AC66" s="51"/>
      <c r="AD66" s="21"/>
      <c r="AE66" s="21"/>
      <c r="AF66" s="21"/>
      <c r="AG66" s="23"/>
      <c r="AH66" s="21"/>
      <c r="AI66" s="52"/>
      <c r="AJ66" s="78"/>
      <c r="AK66" s="51"/>
      <c r="AL66" s="21"/>
      <c r="AM66" s="21"/>
      <c r="AN66" s="21"/>
      <c r="AO66" s="21"/>
      <c r="AP66" s="52"/>
      <c r="AQ66" s="51"/>
      <c r="AR66" s="50"/>
      <c r="AS66" s="50"/>
      <c r="AT66" s="50"/>
      <c r="AU66" s="50"/>
      <c r="AV66" s="61"/>
      <c r="AW66" s="51"/>
      <c r="AX66" s="21"/>
      <c r="AY66" s="21"/>
      <c r="AZ66" s="21"/>
      <c r="BA66" s="21"/>
      <c r="BB66" s="52"/>
      <c r="BC66" s="37"/>
      <c r="BD66" s="23"/>
      <c r="BE66" s="23"/>
      <c r="BF66" s="10"/>
      <c r="BG66" s="13"/>
      <c r="BH66" s="10"/>
      <c r="BI66" s="21"/>
      <c r="BJ66" s="38"/>
    </row>
    <row r="67" spans="2:62" x14ac:dyDescent="0.25">
      <c r="B67" s="34">
        <v>1931</v>
      </c>
      <c r="C67" s="67"/>
      <c r="D67" s="4"/>
      <c r="E67" s="4"/>
      <c r="F67" s="4"/>
      <c r="G67" s="68"/>
      <c r="H67" s="102"/>
      <c r="I67" s="102"/>
      <c r="J67" s="102"/>
      <c r="K67" s="102"/>
      <c r="L67" s="102"/>
      <c r="M67" s="67"/>
      <c r="N67" s="4"/>
      <c r="O67" s="4"/>
      <c r="P67" s="4"/>
      <c r="Q67" s="68"/>
      <c r="R67" s="67"/>
      <c r="S67" s="4"/>
      <c r="T67" s="4"/>
      <c r="U67" s="4"/>
      <c r="V67" s="68"/>
      <c r="W67" s="16"/>
      <c r="X67" s="16"/>
      <c r="Y67" s="16"/>
      <c r="Z67" s="16"/>
      <c r="AA67" s="28"/>
      <c r="AB67" s="145">
        <f t="shared" si="30"/>
        <v>0</v>
      </c>
      <c r="AC67" s="51"/>
      <c r="AD67" s="21"/>
      <c r="AE67" s="21"/>
      <c r="AF67" s="21"/>
      <c r="AG67" s="23"/>
      <c r="AH67" s="21"/>
      <c r="AI67" s="52"/>
      <c r="AJ67" s="78"/>
      <c r="AK67" s="51"/>
      <c r="AL67" s="21"/>
      <c r="AM67" s="21"/>
      <c r="AN67" s="21"/>
      <c r="AO67" s="21"/>
      <c r="AP67" s="52"/>
      <c r="AQ67" s="51"/>
      <c r="AR67" s="50"/>
      <c r="AS67" s="50"/>
      <c r="AT67" s="50"/>
      <c r="AU67" s="50"/>
      <c r="AV67" s="61"/>
      <c r="AW67" s="51"/>
      <c r="AX67" s="21"/>
      <c r="AY67" s="21"/>
      <c r="AZ67" s="21"/>
      <c r="BA67" s="21"/>
      <c r="BB67" s="52"/>
      <c r="BC67" s="37"/>
      <c r="BD67" s="23"/>
      <c r="BE67" s="23"/>
      <c r="BF67" s="10"/>
      <c r="BG67" s="13"/>
      <c r="BH67" s="10"/>
      <c r="BI67" s="21"/>
      <c r="BJ67" s="38"/>
    </row>
    <row r="68" spans="2:62" x14ac:dyDescent="0.25">
      <c r="B68" s="34">
        <v>1932</v>
      </c>
      <c r="C68" s="67"/>
      <c r="D68" s="4"/>
      <c r="E68" s="4"/>
      <c r="F68" s="4"/>
      <c r="G68" s="68"/>
      <c r="H68" s="102"/>
      <c r="I68" s="102"/>
      <c r="J68" s="102"/>
      <c r="K68" s="102"/>
      <c r="L68" s="102"/>
      <c r="M68" s="67"/>
      <c r="N68" s="4"/>
      <c r="O68" s="4"/>
      <c r="P68" s="4"/>
      <c r="Q68" s="68"/>
      <c r="R68" s="67"/>
      <c r="S68" s="4"/>
      <c r="T68" s="4"/>
      <c r="U68" s="4"/>
      <c r="V68" s="68"/>
      <c r="W68" s="16"/>
      <c r="X68" s="16"/>
      <c r="Y68" s="16"/>
      <c r="Z68" s="16"/>
      <c r="AA68" s="28"/>
      <c r="AB68" s="145">
        <f t="shared" si="30"/>
        <v>0</v>
      </c>
      <c r="AC68" s="51"/>
      <c r="AD68" s="21"/>
      <c r="AE68" s="21"/>
      <c r="AF68" s="21"/>
      <c r="AG68" s="23"/>
      <c r="AH68" s="21"/>
      <c r="AI68" s="52"/>
      <c r="AJ68" s="78"/>
      <c r="AK68" s="51"/>
      <c r="AL68" s="21"/>
      <c r="AM68" s="21"/>
      <c r="AN68" s="21"/>
      <c r="AO68" s="21"/>
      <c r="AP68" s="52"/>
      <c r="AQ68" s="51"/>
      <c r="AR68" s="50"/>
      <c r="AS68" s="50"/>
      <c r="AT68" s="50"/>
      <c r="AU68" s="50"/>
      <c r="AV68" s="61"/>
      <c r="AW68" s="51"/>
      <c r="AX68" s="21"/>
      <c r="AY68" s="21"/>
      <c r="AZ68" s="21"/>
      <c r="BA68" s="21"/>
      <c r="BB68" s="52"/>
      <c r="BC68" s="37"/>
      <c r="BD68" s="23"/>
      <c r="BE68" s="23"/>
      <c r="BF68" s="10"/>
      <c r="BG68" s="13"/>
      <c r="BH68" s="10"/>
      <c r="BI68" s="21"/>
      <c r="BJ68" s="38"/>
    </row>
    <row r="69" spans="2:62" x14ac:dyDescent="0.25">
      <c r="B69" s="34">
        <v>1933</v>
      </c>
      <c r="C69" s="67"/>
      <c r="D69" s="4"/>
      <c r="E69" s="4"/>
      <c r="F69" s="4"/>
      <c r="G69" s="68"/>
      <c r="H69" s="102"/>
      <c r="I69" s="102"/>
      <c r="J69" s="102"/>
      <c r="K69" s="102"/>
      <c r="L69" s="102"/>
      <c r="M69" s="67"/>
      <c r="N69" s="4"/>
      <c r="O69" s="4"/>
      <c r="P69" s="4"/>
      <c r="Q69" s="68"/>
      <c r="R69" s="67"/>
      <c r="S69" s="4"/>
      <c r="T69" s="4"/>
      <c r="U69" s="4"/>
      <c r="V69" s="68"/>
      <c r="W69" s="16"/>
      <c r="X69" s="16"/>
      <c r="Y69" s="16"/>
      <c r="Z69" s="16"/>
      <c r="AA69" s="28"/>
      <c r="AB69" s="145">
        <f t="shared" si="30"/>
        <v>0</v>
      </c>
      <c r="AC69" s="51"/>
      <c r="AD69" s="21"/>
      <c r="AE69" s="21"/>
      <c r="AF69" s="21"/>
      <c r="AG69" s="23"/>
      <c r="AH69" s="21"/>
      <c r="AI69" s="52"/>
      <c r="AJ69" s="78"/>
      <c r="AK69" s="51"/>
      <c r="AL69" s="21"/>
      <c r="AM69" s="21"/>
      <c r="AN69" s="21"/>
      <c r="AO69" s="21"/>
      <c r="AP69" s="52"/>
      <c r="AQ69" s="51"/>
      <c r="AR69" s="50"/>
      <c r="AS69" s="50"/>
      <c r="AT69" s="50"/>
      <c r="AU69" s="50"/>
      <c r="AV69" s="61"/>
      <c r="AW69" s="51"/>
      <c r="AX69" s="21"/>
      <c r="AY69" s="21"/>
      <c r="AZ69" s="21"/>
      <c r="BA69" s="21"/>
      <c r="BB69" s="52"/>
      <c r="BC69" s="37"/>
      <c r="BD69" s="23"/>
      <c r="BE69" s="23"/>
      <c r="BF69" s="10"/>
      <c r="BG69" s="13"/>
      <c r="BH69" s="10"/>
      <c r="BI69" s="21"/>
      <c r="BJ69" s="38"/>
    </row>
    <row r="70" spans="2:62" x14ac:dyDescent="0.25">
      <c r="B70" s="34">
        <v>1934</v>
      </c>
      <c r="C70" s="67"/>
      <c r="D70" s="4"/>
      <c r="E70" s="4"/>
      <c r="F70" s="4"/>
      <c r="G70" s="68"/>
      <c r="H70" s="102"/>
      <c r="I70" s="102"/>
      <c r="J70" s="102"/>
      <c r="K70" s="102"/>
      <c r="L70" s="102"/>
      <c r="M70" s="67"/>
      <c r="N70" s="4"/>
      <c r="O70" s="4"/>
      <c r="P70" s="4"/>
      <c r="Q70" s="68"/>
      <c r="R70" s="67"/>
      <c r="S70" s="4"/>
      <c r="T70" s="4"/>
      <c r="U70" s="4"/>
      <c r="V70" s="68"/>
      <c r="W70" s="16"/>
      <c r="X70" s="16"/>
      <c r="Y70" s="16"/>
      <c r="Z70" s="16"/>
      <c r="AA70" s="28"/>
      <c r="AB70" s="145">
        <f t="shared" si="30"/>
        <v>0</v>
      </c>
      <c r="AC70" s="51"/>
      <c r="AD70" s="21"/>
      <c r="AE70" s="21"/>
      <c r="AF70" s="21"/>
      <c r="AG70" s="23"/>
      <c r="AH70" s="21"/>
      <c r="AI70" s="52"/>
      <c r="AJ70" s="78"/>
      <c r="AK70" s="51"/>
      <c r="AL70" s="21"/>
      <c r="AM70" s="21"/>
      <c r="AN70" s="21"/>
      <c r="AO70" s="21"/>
      <c r="AP70" s="52"/>
      <c r="AQ70" s="51"/>
      <c r="AR70" s="50"/>
      <c r="AS70" s="50"/>
      <c r="AT70" s="50"/>
      <c r="AU70" s="50"/>
      <c r="AV70" s="61"/>
      <c r="AW70" s="51"/>
      <c r="AX70" s="21"/>
      <c r="AY70" s="21"/>
      <c r="AZ70" s="21"/>
      <c r="BA70" s="21"/>
      <c r="BB70" s="52"/>
      <c r="BC70" s="37"/>
      <c r="BD70" s="23"/>
      <c r="BE70" s="23"/>
      <c r="BF70" s="10"/>
      <c r="BG70" s="13"/>
      <c r="BH70" s="10"/>
      <c r="BI70" s="21"/>
      <c r="BJ70" s="38"/>
    </row>
    <row r="71" spans="2:62" x14ac:dyDescent="0.25">
      <c r="B71" s="34">
        <v>1935</v>
      </c>
      <c r="C71" s="67"/>
      <c r="D71" s="4"/>
      <c r="E71" s="4"/>
      <c r="F71" s="4"/>
      <c r="G71" s="68"/>
      <c r="H71" s="102"/>
      <c r="I71" s="102"/>
      <c r="J71" s="102"/>
      <c r="K71" s="102"/>
      <c r="L71" s="102"/>
      <c r="M71" s="67"/>
      <c r="N71" s="4"/>
      <c r="O71" s="4"/>
      <c r="P71" s="4"/>
      <c r="Q71" s="68"/>
      <c r="R71" s="67"/>
      <c r="S71" s="4"/>
      <c r="T71" s="4"/>
      <c r="U71" s="4"/>
      <c r="V71" s="68"/>
      <c r="W71" s="16"/>
      <c r="X71" s="16"/>
      <c r="Y71" s="16"/>
      <c r="Z71" s="16"/>
      <c r="AA71" s="28"/>
      <c r="AB71" s="145">
        <f t="shared" si="30"/>
        <v>0</v>
      </c>
      <c r="AC71" s="51"/>
      <c r="AD71" s="21"/>
      <c r="AE71" s="21"/>
      <c r="AF71" s="21"/>
      <c r="AG71" s="23"/>
      <c r="AH71" s="21"/>
      <c r="AI71" s="52"/>
      <c r="AJ71" s="78"/>
      <c r="AK71" s="51"/>
      <c r="AL71" s="21"/>
      <c r="AM71" s="21"/>
      <c r="AN71" s="21"/>
      <c r="AO71" s="21"/>
      <c r="AP71" s="52"/>
      <c r="AQ71" s="51"/>
      <c r="AR71" s="50"/>
      <c r="AS71" s="50"/>
      <c r="AT71" s="50"/>
      <c r="AU71" s="50"/>
      <c r="AV71" s="61"/>
      <c r="AW71" s="51"/>
      <c r="AX71" s="21"/>
      <c r="AY71" s="21"/>
      <c r="AZ71" s="21"/>
      <c r="BA71" s="21"/>
      <c r="BB71" s="52"/>
      <c r="BC71" s="37"/>
      <c r="BD71" s="23"/>
      <c r="BE71" s="23"/>
      <c r="BF71" s="10"/>
      <c r="BG71" s="13"/>
      <c r="BH71" s="10"/>
      <c r="BI71" s="21"/>
      <c r="BJ71" s="38"/>
    </row>
    <row r="72" spans="2:62" x14ac:dyDescent="0.25">
      <c r="B72" s="34">
        <v>1936</v>
      </c>
      <c r="C72" s="67"/>
      <c r="D72" s="4"/>
      <c r="E72" s="4"/>
      <c r="F72" s="4"/>
      <c r="G72" s="68"/>
      <c r="H72" s="102"/>
      <c r="I72" s="102"/>
      <c r="J72" s="102"/>
      <c r="K72" s="102"/>
      <c r="L72" s="102"/>
      <c r="M72" s="67"/>
      <c r="N72" s="4"/>
      <c r="O72" s="4"/>
      <c r="P72" s="4"/>
      <c r="Q72" s="68"/>
      <c r="R72" s="67"/>
      <c r="S72" s="4"/>
      <c r="T72" s="4"/>
      <c r="U72" s="4"/>
      <c r="V72" s="68"/>
      <c r="W72" s="16"/>
      <c r="X72" s="16"/>
      <c r="Y72" s="16"/>
      <c r="Z72" s="16"/>
      <c r="AA72" s="28"/>
      <c r="AB72" s="145">
        <f t="shared" si="30"/>
        <v>0</v>
      </c>
      <c r="AC72" s="51"/>
      <c r="AD72" s="21"/>
      <c r="AE72" s="21"/>
      <c r="AF72" s="21"/>
      <c r="AG72" s="23"/>
      <c r="AH72" s="21"/>
      <c r="AI72" s="52"/>
      <c r="AJ72" s="78"/>
      <c r="AK72" s="51"/>
      <c r="AL72" s="21"/>
      <c r="AM72" s="21"/>
      <c r="AN72" s="21"/>
      <c r="AO72" s="21"/>
      <c r="AP72" s="52"/>
      <c r="AQ72" s="51"/>
      <c r="AR72" s="50"/>
      <c r="AS72" s="50"/>
      <c r="AT72" s="50"/>
      <c r="AU72" s="50"/>
      <c r="AV72" s="61"/>
      <c r="AW72" s="51"/>
      <c r="AX72" s="21"/>
      <c r="AY72" s="21"/>
      <c r="AZ72" s="21"/>
      <c r="BA72" s="21"/>
      <c r="BB72" s="52"/>
      <c r="BC72" s="37"/>
      <c r="BD72" s="23"/>
      <c r="BE72" s="23"/>
      <c r="BF72" s="10"/>
      <c r="BG72" s="13"/>
      <c r="BH72" s="10"/>
      <c r="BI72" s="21"/>
      <c r="BJ72" s="38"/>
    </row>
    <row r="73" spans="2:62" x14ac:dyDescent="0.25">
      <c r="B73" s="34">
        <v>1937</v>
      </c>
      <c r="C73" s="67">
        <v>2.7492357542566549E-2</v>
      </c>
      <c r="D73" s="4">
        <v>1.5476460095325535E-2</v>
      </c>
      <c r="E73" s="4">
        <v>2.3519068847015556E-2</v>
      </c>
      <c r="F73" s="4">
        <v>5.7141575710077032E-2</v>
      </c>
      <c r="G73" s="68">
        <v>0.15004210315239858</v>
      </c>
      <c r="H73" s="102">
        <v>4.1848319034410018E-2</v>
      </c>
      <c r="I73" s="102">
        <v>2.355795928340149E-2</v>
      </c>
      <c r="J73" s="102">
        <v>2.9820316466532104E-2</v>
      </c>
      <c r="K73" s="102">
        <v>8.697976834986848E-2</v>
      </c>
      <c r="L73" s="102">
        <v>0.22839110074840294</v>
      </c>
      <c r="M73" s="67">
        <v>4.1848319034410018E-2</v>
      </c>
      <c r="N73" s="4">
        <v>2.355795928340149E-2</v>
      </c>
      <c r="O73" s="4">
        <v>2.9820316466532104E-2</v>
      </c>
      <c r="P73" s="4">
        <v>8.697976834986848E-2</v>
      </c>
      <c r="Q73" s="68">
        <v>0.22839110074840294</v>
      </c>
      <c r="R73" s="67">
        <v>5.4197549189009868E-2</v>
      </c>
      <c r="S73" s="4">
        <v>4.2922058799386702E-2</v>
      </c>
      <c r="T73" s="4">
        <f>(W73+Z73)/(AC73+AH73)</f>
        <v>5.1267068932048673E-2</v>
      </c>
      <c r="U73" s="4">
        <v>0.11264706402459063</v>
      </c>
      <c r="V73" s="68">
        <v>0.28548887593550365</v>
      </c>
      <c r="W73" s="16">
        <v>0.54043834099999999</v>
      </c>
      <c r="X73" s="16">
        <v>0.23824324599999999</v>
      </c>
      <c r="Y73" s="16">
        <v>0.75865585499999999</v>
      </c>
      <c r="Z73" s="27">
        <v>0.15030000000000002</v>
      </c>
      <c r="AA73" s="28">
        <v>1.6699999999999993E-2</v>
      </c>
      <c r="AB73" s="145">
        <f t="shared" ref="AB73:AB136" si="38">AF73+AH73+AI73</f>
        <v>18.42997875</v>
      </c>
      <c r="AC73" s="51">
        <v>9.9716380000000004</v>
      </c>
      <c r="AD73" s="21">
        <v>2.1149529999999999</v>
      </c>
      <c r="AE73" s="21">
        <v>2.6573920000000002</v>
      </c>
      <c r="AF73" s="21">
        <f>SUM(AC73:AE73)</f>
        <v>14.743983</v>
      </c>
      <c r="AG73" s="23">
        <f>(AC73+AD73)/AF73</f>
        <v>0.81976430656492216</v>
      </c>
      <c r="AH73" s="21">
        <f>0.95*SUM(AC73:AE73)*(BG73-1)</f>
        <v>3.5016959624999999</v>
      </c>
      <c r="AI73" s="52">
        <f>0.05*SUM(AC73:AE73)*(BG73-1)</f>
        <v>0.18429978750000001</v>
      </c>
      <c r="AJ73" s="78">
        <f>(1+(BD73-1)/((AC73+AD73)/(AF73)))</f>
        <v>1.0360760085860676</v>
      </c>
      <c r="AK73" s="51">
        <f>AC73*(1+(BD73-1)/((AC73+AD73)/(AF73)))</f>
        <v>10.331374898105159</v>
      </c>
      <c r="AL73" s="21">
        <f>AD73*(1+(BD73-1)/((AC73+AD73)/(AF73)))</f>
        <v>2.1912520625871292</v>
      </c>
      <c r="AM73" s="21">
        <f>AE73</f>
        <v>2.6573920000000002</v>
      </c>
      <c r="AN73" s="21">
        <f>SUM(AK73:AM73)</f>
        <v>15.180018960692287</v>
      </c>
      <c r="AO73" s="21">
        <f>0.95*SUM(AK73:AM73)*(BG73-1)</f>
        <v>3.6052545031644181</v>
      </c>
      <c r="AP73" s="52">
        <f>0.05*SUM(AK73:AM73)*(BG73-1)</f>
        <v>0.18975023700865359</v>
      </c>
      <c r="AQ73" s="51">
        <f t="shared" ref="AQ73:AV73" si="39">AK73*$BE73</f>
        <v>12.914218622631449</v>
      </c>
      <c r="AR73" s="50">
        <f t="shared" si="39"/>
        <v>2.7390650782339114</v>
      </c>
      <c r="AS73" s="50">
        <f t="shared" si="39"/>
        <v>3.3217400000000001</v>
      </c>
      <c r="AT73" s="50">
        <f t="shared" si="39"/>
        <v>18.975023700865357</v>
      </c>
      <c r="AU73" s="50">
        <f t="shared" si="39"/>
        <v>4.5065681289555224</v>
      </c>
      <c r="AV73" s="61">
        <f t="shared" si="39"/>
        <v>0.23718779626081699</v>
      </c>
      <c r="AW73" s="51">
        <f t="shared" ref="AW73:BB73" si="40">AQ73*$BJ73</f>
        <v>19.657766350638962</v>
      </c>
      <c r="AX73" s="21">
        <f t="shared" si="40"/>
        <v>4.1693503029876249</v>
      </c>
      <c r="AY73" s="21">
        <f t="shared" si="40"/>
        <v>5.0562864626699424</v>
      </c>
      <c r="AZ73" s="21">
        <f t="shared" si="40"/>
        <v>28.883403116296524</v>
      </c>
      <c r="BA73" s="21">
        <f t="shared" si="40"/>
        <v>6.859808240120425</v>
      </c>
      <c r="BB73" s="52">
        <f t="shared" si="40"/>
        <v>0.36104253895370658</v>
      </c>
      <c r="BC73" s="37">
        <v>14.885999999999999</v>
      </c>
      <c r="BD73" s="23">
        <v>1.0295738241621879</v>
      </c>
      <c r="BE73" s="23">
        <v>1.25</v>
      </c>
      <c r="BF73" s="10">
        <f>BC73*BD73*BE73</f>
        <v>19.157794933097911</v>
      </c>
      <c r="BG73" s="13">
        <v>1.25</v>
      </c>
      <c r="BH73" s="10">
        <v>23.947243666372387</v>
      </c>
      <c r="BI73" s="21">
        <v>36.452017306754058</v>
      </c>
      <c r="BJ73" s="38">
        <f>BI73/BH73</f>
        <v>1.522180081123129</v>
      </c>
    </row>
    <row r="74" spans="2:62" x14ac:dyDescent="0.25">
      <c r="B74" s="34">
        <v>1938</v>
      </c>
      <c r="C74" s="67"/>
      <c r="D74" s="4"/>
      <c r="E74" s="4"/>
      <c r="F74" s="4"/>
      <c r="G74" s="68"/>
      <c r="H74" s="102"/>
      <c r="I74" s="102"/>
      <c r="J74" s="102"/>
      <c r="K74" s="102"/>
      <c r="L74" s="102"/>
      <c r="M74" s="67"/>
      <c r="N74" s="4"/>
      <c r="O74" s="4"/>
      <c r="P74" s="4"/>
      <c r="Q74" s="68"/>
      <c r="R74" s="67"/>
      <c r="S74" s="4"/>
      <c r="T74" s="4"/>
      <c r="U74" s="4"/>
      <c r="V74" s="68"/>
      <c r="W74" s="16"/>
      <c r="X74" s="16"/>
      <c r="Y74" s="16"/>
      <c r="Z74" s="16"/>
      <c r="AA74" s="28"/>
      <c r="AB74" s="145">
        <f t="shared" si="38"/>
        <v>0</v>
      </c>
      <c r="AC74" s="51"/>
      <c r="AD74" s="21"/>
      <c r="AE74" s="21"/>
      <c r="AF74" s="21"/>
      <c r="AG74" s="23"/>
      <c r="AH74" s="21"/>
      <c r="AI74" s="52"/>
      <c r="AJ74" s="78"/>
      <c r="AK74" s="51"/>
      <c r="AL74" s="21"/>
      <c r="AM74" s="21"/>
      <c r="AN74" s="21"/>
      <c r="AO74" s="21"/>
      <c r="AP74" s="52"/>
      <c r="AQ74" s="51"/>
      <c r="AR74" s="50"/>
      <c r="AS74" s="50"/>
      <c r="AT74" s="50"/>
      <c r="AU74" s="50"/>
      <c r="AV74" s="61"/>
      <c r="AW74" s="51"/>
      <c r="AX74" s="21"/>
      <c r="AY74" s="21"/>
      <c r="AZ74" s="21"/>
      <c r="BA74" s="21"/>
      <c r="BB74" s="52"/>
      <c r="BC74" s="37"/>
      <c r="BD74" s="23"/>
      <c r="BE74" s="23"/>
      <c r="BF74" s="10"/>
      <c r="BG74" s="13"/>
      <c r="BH74" s="10"/>
      <c r="BI74" s="21"/>
      <c r="BJ74" s="38"/>
    </row>
    <row r="75" spans="2:62" x14ac:dyDescent="0.25">
      <c r="B75" s="34">
        <v>1939</v>
      </c>
      <c r="C75" s="67"/>
      <c r="D75" s="4"/>
      <c r="E75" s="4"/>
      <c r="F75" s="4"/>
      <c r="G75" s="68"/>
      <c r="H75" s="102"/>
      <c r="I75" s="102"/>
      <c r="J75" s="102"/>
      <c r="K75" s="102"/>
      <c r="L75" s="102"/>
      <c r="M75" s="67"/>
      <c r="N75" s="4"/>
      <c r="O75" s="4"/>
      <c r="P75" s="4"/>
      <c r="Q75" s="68"/>
      <c r="R75" s="67"/>
      <c r="S75" s="4"/>
      <c r="T75" s="4"/>
      <c r="U75" s="4"/>
      <c r="V75" s="68"/>
      <c r="W75" s="16"/>
      <c r="X75" s="16"/>
      <c r="Y75" s="16"/>
      <c r="Z75" s="16"/>
      <c r="AA75" s="28"/>
      <c r="AB75" s="145">
        <f t="shared" si="38"/>
        <v>0</v>
      </c>
      <c r="AC75" s="51"/>
      <c r="AD75" s="21"/>
      <c r="AE75" s="21"/>
      <c r="AF75" s="21"/>
      <c r="AG75" s="23"/>
      <c r="AH75" s="21"/>
      <c r="AI75" s="52"/>
      <c r="AJ75" s="78"/>
      <c r="AK75" s="51"/>
      <c r="AL75" s="21"/>
      <c r="AM75" s="21"/>
      <c r="AN75" s="21"/>
      <c r="AO75" s="21"/>
      <c r="AP75" s="52"/>
      <c r="AQ75" s="51"/>
      <c r="AR75" s="50"/>
      <c r="AS75" s="50"/>
      <c r="AT75" s="50"/>
      <c r="AU75" s="50"/>
      <c r="AV75" s="61"/>
      <c r="AW75" s="51"/>
      <c r="AX75" s="21"/>
      <c r="AY75" s="21"/>
      <c r="AZ75" s="21"/>
      <c r="BA75" s="21"/>
      <c r="BB75" s="52"/>
      <c r="BC75" s="37"/>
      <c r="BD75" s="23"/>
      <c r="BE75" s="23"/>
      <c r="BF75" s="10"/>
      <c r="BG75" s="13"/>
      <c r="BH75" s="10"/>
      <c r="BI75" s="21"/>
      <c r="BJ75" s="38"/>
    </row>
    <row r="76" spans="2:62" x14ac:dyDescent="0.25">
      <c r="B76" s="34">
        <v>1940</v>
      </c>
      <c r="C76" s="67"/>
      <c r="D76" s="4"/>
      <c r="E76" s="4"/>
      <c r="F76" s="4"/>
      <c r="G76" s="68"/>
      <c r="H76" s="102"/>
      <c r="I76" s="102"/>
      <c r="J76" s="102"/>
      <c r="K76" s="102"/>
      <c r="L76" s="102"/>
      <c r="M76" s="67"/>
      <c r="N76" s="4"/>
      <c r="O76" s="4"/>
      <c r="P76" s="4"/>
      <c r="Q76" s="68"/>
      <c r="R76" s="67"/>
      <c r="S76" s="4"/>
      <c r="T76" s="4"/>
      <c r="U76" s="4"/>
      <c r="V76" s="68"/>
      <c r="W76" s="16"/>
      <c r="X76" s="16"/>
      <c r="Y76" s="16"/>
      <c r="Z76" s="16"/>
      <c r="AA76" s="28"/>
      <c r="AB76" s="145">
        <f t="shared" si="38"/>
        <v>0</v>
      </c>
      <c r="AC76" s="51"/>
      <c r="AD76" s="21"/>
      <c r="AE76" s="21"/>
      <c r="AF76" s="21"/>
      <c r="AG76" s="23"/>
      <c r="AH76" s="21"/>
      <c r="AI76" s="52"/>
      <c r="AJ76" s="78"/>
      <c r="AK76" s="51"/>
      <c r="AL76" s="21"/>
      <c r="AM76" s="21"/>
      <c r="AN76" s="21"/>
      <c r="AO76" s="21"/>
      <c r="AP76" s="52"/>
      <c r="AQ76" s="51"/>
      <c r="AR76" s="50"/>
      <c r="AS76" s="50"/>
      <c r="AT76" s="50"/>
      <c r="AU76" s="50"/>
      <c r="AV76" s="61"/>
      <c r="AW76" s="51"/>
      <c r="AX76" s="21"/>
      <c r="AY76" s="21"/>
      <c r="AZ76" s="21"/>
      <c r="BA76" s="21"/>
      <c r="BB76" s="52"/>
      <c r="BC76" s="37"/>
      <c r="BD76" s="23"/>
      <c r="BE76" s="23"/>
      <c r="BF76" s="10"/>
      <c r="BG76" s="13"/>
      <c r="BH76" s="10"/>
      <c r="BI76" s="21"/>
      <c r="BJ76" s="38"/>
    </row>
    <row r="77" spans="2:62" x14ac:dyDescent="0.25">
      <c r="B77" s="34">
        <v>1941</v>
      </c>
      <c r="C77" s="67"/>
      <c r="D77" s="4"/>
      <c r="E77" s="4"/>
      <c r="F77" s="4"/>
      <c r="G77" s="68"/>
      <c r="H77" s="102"/>
      <c r="I77" s="102"/>
      <c r="J77" s="102"/>
      <c r="K77" s="102"/>
      <c r="L77" s="102"/>
      <c r="M77" s="67"/>
      <c r="N77" s="4"/>
      <c r="O77" s="4"/>
      <c r="P77" s="4"/>
      <c r="Q77" s="68"/>
      <c r="R77" s="67"/>
      <c r="S77" s="4"/>
      <c r="T77" s="4"/>
      <c r="U77" s="4"/>
      <c r="V77" s="68"/>
      <c r="W77" s="16"/>
      <c r="X77" s="16"/>
      <c r="Y77" s="16"/>
      <c r="Z77" s="16"/>
      <c r="AA77" s="28"/>
      <c r="AB77" s="145">
        <f t="shared" si="38"/>
        <v>0</v>
      </c>
      <c r="AC77" s="51"/>
      <c r="AD77" s="21"/>
      <c r="AE77" s="21"/>
      <c r="AF77" s="21"/>
      <c r="AG77" s="23"/>
      <c r="AH77" s="21"/>
      <c r="AI77" s="52"/>
      <c r="AJ77" s="78"/>
      <c r="AK77" s="51"/>
      <c r="AL77" s="21"/>
      <c r="AM77" s="21"/>
      <c r="AN77" s="21"/>
      <c r="AO77" s="21"/>
      <c r="AP77" s="52"/>
      <c r="AQ77" s="51"/>
      <c r="AR77" s="50"/>
      <c r="AS77" s="50"/>
      <c r="AT77" s="50"/>
      <c r="AU77" s="50"/>
      <c r="AV77" s="61"/>
      <c r="AW77" s="51"/>
      <c r="AX77" s="21"/>
      <c r="AY77" s="21"/>
      <c r="AZ77" s="21"/>
      <c r="BA77" s="21"/>
      <c r="BB77" s="52"/>
      <c r="BC77" s="37"/>
      <c r="BD77" s="23"/>
      <c r="BE77" s="23"/>
      <c r="BF77" s="10"/>
      <c r="BG77" s="13"/>
      <c r="BH77" s="10"/>
      <c r="BI77" s="21"/>
      <c r="BJ77" s="38"/>
    </row>
    <row r="78" spans="2:62" x14ac:dyDescent="0.25">
      <c r="B78" s="34">
        <v>1942</v>
      </c>
      <c r="C78" s="67"/>
      <c r="D78" s="4"/>
      <c r="E78" s="4"/>
      <c r="F78" s="4"/>
      <c r="G78" s="68"/>
      <c r="H78" s="102"/>
      <c r="I78" s="102"/>
      <c r="J78" s="102"/>
      <c r="K78" s="102"/>
      <c r="L78" s="102"/>
      <c r="M78" s="67"/>
      <c r="N78" s="4"/>
      <c r="O78" s="4"/>
      <c r="P78" s="4"/>
      <c r="Q78" s="68"/>
      <c r="R78" s="67"/>
      <c r="S78" s="4"/>
      <c r="T78" s="4"/>
      <c r="U78" s="4"/>
      <c r="V78" s="68"/>
      <c r="W78" s="16"/>
      <c r="X78" s="16"/>
      <c r="Y78" s="16"/>
      <c r="Z78" s="16"/>
      <c r="AA78" s="28"/>
      <c r="AB78" s="145">
        <f t="shared" si="38"/>
        <v>0</v>
      </c>
      <c r="AC78" s="51"/>
      <c r="AD78" s="21"/>
      <c r="AE78" s="21"/>
      <c r="AF78" s="21"/>
      <c r="AG78" s="23"/>
      <c r="AH78" s="21"/>
      <c r="AI78" s="52"/>
      <c r="AJ78" s="78"/>
      <c r="AK78" s="51"/>
      <c r="AL78" s="21"/>
      <c r="AM78" s="21"/>
      <c r="AN78" s="21"/>
      <c r="AO78" s="21"/>
      <c r="AP78" s="52"/>
      <c r="AQ78" s="51"/>
      <c r="AR78" s="50"/>
      <c r="AS78" s="50"/>
      <c r="AT78" s="50"/>
      <c r="AU78" s="50"/>
      <c r="AV78" s="61"/>
      <c r="AW78" s="51"/>
      <c r="AX78" s="21"/>
      <c r="AY78" s="21"/>
      <c r="AZ78" s="21"/>
      <c r="BA78" s="21"/>
      <c r="BB78" s="52"/>
      <c r="BC78" s="37"/>
      <c r="BD78" s="23"/>
      <c r="BE78" s="23"/>
      <c r="BF78" s="10"/>
      <c r="BG78" s="13"/>
      <c r="BH78" s="10"/>
      <c r="BI78" s="21"/>
      <c r="BJ78" s="38"/>
    </row>
    <row r="79" spans="2:62" x14ac:dyDescent="0.25">
      <c r="B79" s="34">
        <v>1943</v>
      </c>
      <c r="C79" s="67"/>
      <c r="D79" s="4"/>
      <c r="E79" s="4"/>
      <c r="F79" s="4"/>
      <c r="G79" s="68"/>
      <c r="H79" s="102"/>
      <c r="I79" s="102"/>
      <c r="J79" s="102"/>
      <c r="K79" s="102"/>
      <c r="L79" s="102"/>
      <c r="M79" s="67"/>
      <c r="N79" s="4"/>
      <c r="O79" s="4"/>
      <c r="P79" s="4"/>
      <c r="Q79" s="68"/>
      <c r="R79" s="67"/>
      <c r="S79" s="4"/>
      <c r="T79" s="4"/>
      <c r="U79" s="4"/>
      <c r="V79" s="68"/>
      <c r="W79" s="16"/>
      <c r="X79" s="16"/>
      <c r="Y79" s="16"/>
      <c r="Z79" s="16"/>
      <c r="AA79" s="28"/>
      <c r="AB79" s="145">
        <f t="shared" si="38"/>
        <v>0</v>
      </c>
      <c r="AC79" s="51"/>
      <c r="AD79" s="21"/>
      <c r="AE79" s="21"/>
      <c r="AF79" s="21"/>
      <c r="AG79" s="23"/>
      <c r="AH79" s="21"/>
      <c r="AI79" s="52"/>
      <c r="AJ79" s="78"/>
      <c r="AK79" s="51"/>
      <c r="AL79" s="21"/>
      <c r="AM79" s="21"/>
      <c r="AN79" s="21"/>
      <c r="AO79" s="21"/>
      <c r="AP79" s="52"/>
      <c r="AQ79" s="51"/>
      <c r="AR79" s="50"/>
      <c r="AS79" s="50"/>
      <c r="AT79" s="50"/>
      <c r="AU79" s="50"/>
      <c r="AV79" s="61"/>
      <c r="AW79" s="51"/>
      <c r="AX79" s="21"/>
      <c r="AY79" s="21"/>
      <c r="AZ79" s="21"/>
      <c r="BA79" s="21"/>
      <c r="BB79" s="52"/>
      <c r="BC79" s="37"/>
      <c r="BD79" s="23"/>
      <c r="BE79" s="23"/>
      <c r="BF79" s="10"/>
      <c r="BG79" s="13"/>
      <c r="BH79" s="10"/>
      <c r="BI79" s="21"/>
      <c r="BJ79" s="38"/>
    </row>
    <row r="80" spans="2:62" x14ac:dyDescent="0.25">
      <c r="B80" s="34">
        <v>1944</v>
      </c>
      <c r="C80" s="67"/>
      <c r="D80" s="4"/>
      <c r="E80" s="4"/>
      <c r="F80" s="4"/>
      <c r="G80" s="68"/>
      <c r="H80" s="102"/>
      <c r="I80" s="102"/>
      <c r="J80" s="102"/>
      <c r="K80" s="102"/>
      <c r="L80" s="102"/>
      <c r="M80" s="67"/>
      <c r="N80" s="4"/>
      <c r="O80" s="4"/>
      <c r="P80" s="4"/>
      <c r="Q80" s="68"/>
      <c r="R80" s="67"/>
      <c r="S80" s="4"/>
      <c r="T80" s="4"/>
      <c r="U80" s="4"/>
      <c r="V80" s="68"/>
      <c r="W80" s="16"/>
      <c r="X80" s="16"/>
      <c r="Y80" s="16"/>
      <c r="Z80" s="16"/>
      <c r="AA80" s="28"/>
      <c r="AB80" s="145">
        <f t="shared" si="38"/>
        <v>0</v>
      </c>
      <c r="AC80" s="51"/>
      <c r="AD80" s="21"/>
      <c r="AE80" s="21"/>
      <c r="AF80" s="21"/>
      <c r="AG80" s="23"/>
      <c r="AH80" s="21"/>
      <c r="AI80" s="52"/>
      <c r="AJ80" s="78"/>
      <c r="AK80" s="51"/>
      <c r="AL80" s="21"/>
      <c r="AM80" s="21"/>
      <c r="AN80" s="21"/>
      <c r="AO80" s="21"/>
      <c r="AP80" s="52"/>
      <c r="AQ80" s="51"/>
      <c r="AR80" s="50"/>
      <c r="AS80" s="50"/>
      <c r="AT80" s="50"/>
      <c r="AU80" s="50"/>
      <c r="AV80" s="61"/>
      <c r="AW80" s="51"/>
      <c r="AX80" s="21"/>
      <c r="AY80" s="21"/>
      <c r="AZ80" s="21"/>
      <c r="BA80" s="21"/>
      <c r="BB80" s="52"/>
      <c r="BC80" s="37"/>
      <c r="BD80" s="23"/>
      <c r="BE80" s="23"/>
      <c r="BF80" s="10"/>
      <c r="BG80" s="13"/>
      <c r="BH80" s="10"/>
      <c r="BI80" s="21"/>
      <c r="BJ80" s="38"/>
    </row>
    <row r="81" spans="2:62" x14ac:dyDescent="0.25">
      <c r="B81" s="34">
        <v>1945</v>
      </c>
      <c r="C81" s="67"/>
      <c r="D81" s="4"/>
      <c r="E81" s="4"/>
      <c r="F81" s="4"/>
      <c r="G81" s="68"/>
      <c r="H81" s="102"/>
      <c r="I81" s="102"/>
      <c r="J81" s="102"/>
      <c r="K81" s="102"/>
      <c r="L81" s="102"/>
      <c r="M81" s="67"/>
      <c r="N81" s="4"/>
      <c r="O81" s="4"/>
      <c r="P81" s="4"/>
      <c r="Q81" s="68"/>
      <c r="R81" s="67"/>
      <c r="S81" s="4"/>
      <c r="T81" s="4"/>
      <c r="U81" s="4"/>
      <c r="V81" s="68"/>
      <c r="W81" s="16"/>
      <c r="X81" s="16"/>
      <c r="Y81" s="16"/>
      <c r="Z81" s="16"/>
      <c r="AA81" s="28"/>
      <c r="AB81" s="145">
        <f t="shared" si="38"/>
        <v>0</v>
      </c>
      <c r="AC81" s="51"/>
      <c r="AD81" s="21"/>
      <c r="AE81" s="21"/>
      <c r="AF81" s="21"/>
      <c r="AG81" s="23"/>
      <c r="AH81" s="21"/>
      <c r="AI81" s="52"/>
      <c r="AJ81" s="78"/>
      <c r="AK81" s="51"/>
      <c r="AL81" s="21"/>
      <c r="AM81" s="21"/>
      <c r="AN81" s="21"/>
      <c r="AO81" s="21"/>
      <c r="AP81" s="52"/>
      <c r="AQ81" s="51"/>
      <c r="AR81" s="50"/>
      <c r="AS81" s="50"/>
      <c r="AT81" s="50"/>
      <c r="AU81" s="50"/>
      <c r="AV81" s="61"/>
      <c r="AW81" s="51"/>
      <c r="AX81" s="21"/>
      <c r="AY81" s="21"/>
      <c r="AZ81" s="21"/>
      <c r="BA81" s="21"/>
      <c r="BB81" s="52"/>
      <c r="BC81" s="37"/>
      <c r="BD81" s="23"/>
      <c r="BE81" s="23"/>
      <c r="BF81" s="10"/>
      <c r="BG81" s="13"/>
      <c r="BH81" s="10"/>
      <c r="BI81" s="21"/>
      <c r="BJ81" s="38"/>
    </row>
    <row r="82" spans="2:62" x14ac:dyDescent="0.25">
      <c r="B82" s="34">
        <v>1946</v>
      </c>
      <c r="C82" s="67"/>
      <c r="D82" s="4"/>
      <c r="E82" s="4"/>
      <c r="F82" s="4"/>
      <c r="G82" s="68"/>
      <c r="H82" s="102"/>
      <c r="I82" s="102"/>
      <c r="J82" s="102"/>
      <c r="K82" s="102"/>
      <c r="L82" s="102"/>
      <c r="M82" s="67"/>
      <c r="N82" s="4"/>
      <c r="O82" s="4"/>
      <c r="P82" s="4"/>
      <c r="Q82" s="68"/>
      <c r="R82" s="67"/>
      <c r="S82" s="4"/>
      <c r="T82" s="4"/>
      <c r="U82" s="4"/>
      <c r="V82" s="68"/>
      <c r="W82" s="16"/>
      <c r="X82" s="16"/>
      <c r="Y82" s="16"/>
      <c r="Z82" s="16"/>
      <c r="AA82" s="28"/>
      <c r="AB82" s="145">
        <f t="shared" si="38"/>
        <v>0</v>
      </c>
      <c r="AC82" s="51"/>
      <c r="AD82" s="21"/>
      <c r="AE82" s="21"/>
      <c r="AF82" s="21"/>
      <c r="AG82" s="23"/>
      <c r="AH82" s="21"/>
      <c r="AI82" s="52"/>
      <c r="AJ82" s="78"/>
      <c r="AK82" s="51"/>
      <c r="AL82" s="21"/>
      <c r="AM82" s="21"/>
      <c r="AN82" s="21"/>
      <c r="AO82" s="21"/>
      <c r="AP82" s="52"/>
      <c r="AQ82" s="51"/>
      <c r="AR82" s="50"/>
      <c r="AS82" s="50"/>
      <c r="AT82" s="50"/>
      <c r="AU82" s="50"/>
      <c r="AV82" s="61"/>
      <c r="AW82" s="51"/>
      <c r="AX82" s="21"/>
      <c r="AY82" s="21"/>
      <c r="AZ82" s="21"/>
      <c r="BA82" s="21"/>
      <c r="BB82" s="52"/>
      <c r="BC82" s="37"/>
      <c r="BD82" s="23"/>
      <c r="BE82" s="23"/>
      <c r="BF82" s="10"/>
      <c r="BG82" s="13"/>
      <c r="BH82" s="10"/>
      <c r="BI82" s="21"/>
      <c r="BJ82" s="38"/>
    </row>
    <row r="83" spans="2:62" x14ac:dyDescent="0.25">
      <c r="B83" s="34">
        <v>1947</v>
      </c>
      <c r="C83" s="67"/>
      <c r="D83" s="4"/>
      <c r="E83" s="4"/>
      <c r="F83" s="4"/>
      <c r="G83" s="68"/>
      <c r="H83" s="102"/>
      <c r="I83" s="102"/>
      <c r="J83" s="102"/>
      <c r="K83" s="102"/>
      <c r="L83" s="102"/>
      <c r="M83" s="67"/>
      <c r="N83" s="4"/>
      <c r="O83" s="4"/>
      <c r="P83" s="4"/>
      <c r="Q83" s="68"/>
      <c r="R83" s="67"/>
      <c r="S83" s="4"/>
      <c r="T83" s="4"/>
      <c r="U83" s="4"/>
      <c r="V83" s="68"/>
      <c r="W83" s="16"/>
      <c r="X83" s="16"/>
      <c r="Y83" s="16"/>
      <c r="Z83" s="16"/>
      <c r="AA83" s="28"/>
      <c r="AB83" s="145">
        <f t="shared" si="38"/>
        <v>0</v>
      </c>
      <c r="AC83" s="51"/>
      <c r="AD83" s="21"/>
      <c r="AE83" s="21"/>
      <c r="AF83" s="21"/>
      <c r="AG83" s="23"/>
      <c r="AH83" s="21"/>
      <c r="AI83" s="52"/>
      <c r="AJ83" s="78"/>
      <c r="AK83" s="51"/>
      <c r="AL83" s="21"/>
      <c r="AM83" s="21"/>
      <c r="AN83" s="21"/>
      <c r="AO83" s="21"/>
      <c r="AP83" s="52"/>
      <c r="AQ83" s="51"/>
      <c r="AR83" s="50"/>
      <c r="AS83" s="50"/>
      <c r="AT83" s="50"/>
      <c r="AU83" s="50"/>
      <c r="AV83" s="61"/>
      <c r="AW83" s="51"/>
      <c r="AX83" s="21"/>
      <c r="AY83" s="21"/>
      <c r="AZ83" s="21"/>
      <c r="BA83" s="21"/>
      <c r="BB83" s="52"/>
      <c r="BC83" s="37"/>
      <c r="BD83" s="23"/>
      <c r="BE83" s="23"/>
      <c r="BF83" s="10"/>
      <c r="BG83" s="13"/>
      <c r="BH83" s="10"/>
      <c r="BI83" s="21"/>
      <c r="BJ83" s="38"/>
    </row>
    <row r="84" spans="2:62" x14ac:dyDescent="0.25">
      <c r="B84" s="34">
        <v>1948</v>
      </c>
      <c r="C84" s="67"/>
      <c r="D84" s="4"/>
      <c r="E84" s="4"/>
      <c r="F84" s="4"/>
      <c r="G84" s="68"/>
      <c r="H84" s="102"/>
      <c r="I84" s="102"/>
      <c r="J84" s="102"/>
      <c r="K84" s="102"/>
      <c r="L84" s="102"/>
      <c r="M84" s="67"/>
      <c r="N84" s="4"/>
      <c r="O84" s="4"/>
      <c r="P84" s="4"/>
      <c r="Q84" s="68"/>
      <c r="R84" s="67"/>
      <c r="S84" s="4"/>
      <c r="T84" s="4"/>
      <c r="U84" s="4"/>
      <c r="V84" s="68"/>
      <c r="W84" s="16"/>
      <c r="X84" s="16"/>
      <c r="Y84" s="16"/>
      <c r="Z84" s="16"/>
      <c r="AA84" s="28"/>
      <c r="AB84" s="145">
        <f t="shared" si="38"/>
        <v>0</v>
      </c>
      <c r="AC84" s="51"/>
      <c r="AD84" s="21"/>
      <c r="AE84" s="21"/>
      <c r="AF84" s="21"/>
      <c r="AG84" s="23"/>
      <c r="AH84" s="21"/>
      <c r="AI84" s="52"/>
      <c r="AJ84" s="78"/>
      <c r="AK84" s="51"/>
      <c r="AL84" s="21"/>
      <c r="AM84" s="21"/>
      <c r="AN84" s="21"/>
      <c r="AO84" s="21"/>
      <c r="AP84" s="52"/>
      <c r="AQ84" s="51"/>
      <c r="AR84" s="50"/>
      <c r="AS84" s="50"/>
      <c r="AT84" s="50"/>
      <c r="AU84" s="50"/>
      <c r="AV84" s="61"/>
      <c r="AW84" s="51"/>
      <c r="AX84" s="21"/>
      <c r="AY84" s="21"/>
      <c r="AZ84" s="21"/>
      <c r="BA84" s="21"/>
      <c r="BB84" s="52"/>
      <c r="BC84" s="37"/>
      <c r="BD84" s="23"/>
      <c r="BE84" s="23"/>
      <c r="BF84" s="10"/>
      <c r="BG84" s="13"/>
      <c r="BH84" s="10"/>
      <c r="BI84" s="21"/>
      <c r="BJ84" s="38"/>
    </row>
    <row r="85" spans="2:62" x14ac:dyDescent="0.25">
      <c r="B85" s="34">
        <v>1949</v>
      </c>
      <c r="C85" s="67"/>
      <c r="D85" s="4"/>
      <c r="E85" s="4"/>
      <c r="F85" s="4"/>
      <c r="G85" s="68"/>
      <c r="H85" s="102"/>
      <c r="I85" s="102"/>
      <c r="J85" s="102"/>
      <c r="K85" s="102"/>
      <c r="L85" s="102"/>
      <c r="M85" s="67"/>
      <c r="N85" s="4"/>
      <c r="O85" s="4"/>
      <c r="P85" s="4"/>
      <c r="Q85" s="68"/>
      <c r="R85" s="67"/>
      <c r="S85" s="4"/>
      <c r="T85" s="4"/>
      <c r="U85" s="4"/>
      <c r="V85" s="68"/>
      <c r="W85" s="16"/>
      <c r="X85" s="16"/>
      <c r="Y85" s="16"/>
      <c r="Z85" s="16"/>
      <c r="AA85" s="28"/>
      <c r="AB85" s="145">
        <f t="shared" si="38"/>
        <v>0</v>
      </c>
      <c r="AC85" s="51"/>
      <c r="AD85" s="21"/>
      <c r="AE85" s="21"/>
      <c r="AF85" s="21"/>
      <c r="AG85" s="23"/>
      <c r="AH85" s="21"/>
      <c r="AI85" s="52"/>
      <c r="AJ85" s="78"/>
      <c r="AK85" s="51"/>
      <c r="AL85" s="21"/>
      <c r="AM85" s="21"/>
      <c r="AN85" s="21"/>
      <c r="AO85" s="21"/>
      <c r="AP85" s="52"/>
      <c r="AQ85" s="51"/>
      <c r="AR85" s="50"/>
      <c r="AS85" s="50"/>
      <c r="AT85" s="50"/>
      <c r="AU85" s="50"/>
      <c r="AV85" s="61"/>
      <c r="AW85" s="51"/>
      <c r="AX85" s="21"/>
      <c r="AY85" s="21"/>
      <c r="AZ85" s="21"/>
      <c r="BA85" s="21"/>
      <c r="BB85" s="52"/>
      <c r="BC85" s="37"/>
      <c r="BD85" s="23"/>
      <c r="BE85" s="23"/>
      <c r="BF85" s="10"/>
      <c r="BG85" s="13"/>
      <c r="BH85" s="10"/>
      <c r="BI85" s="21"/>
      <c r="BJ85" s="38"/>
    </row>
    <row r="86" spans="2:62" x14ac:dyDescent="0.25">
      <c r="B86" s="34">
        <v>1950</v>
      </c>
      <c r="C86" s="67">
        <v>4.877146143205599E-2</v>
      </c>
      <c r="D86" s="4">
        <v>2.324447893515073E-2</v>
      </c>
      <c r="E86" s="4">
        <v>4.0172203981984678E-2</v>
      </c>
      <c r="F86" s="4">
        <v>9.021224982065601E-2</v>
      </c>
      <c r="G86" s="68">
        <v>0.19985252224191449</v>
      </c>
      <c r="H86" s="102">
        <v>7.6331971308940705E-2</v>
      </c>
      <c r="I86" s="102">
        <v>3.6379818177911132E-2</v>
      </c>
      <c r="J86" s="102">
        <v>4.8049110530534692E-2</v>
      </c>
      <c r="K86" s="102">
        <v>0.14119074275882362</v>
      </c>
      <c r="L86" s="102">
        <v>0.31278818689986015</v>
      </c>
      <c r="M86" s="67">
        <v>7.6331971308940705E-2</v>
      </c>
      <c r="N86" s="4">
        <v>3.6379818177911132E-2</v>
      </c>
      <c r="O86" s="4">
        <v>4.8049110530534692E-2</v>
      </c>
      <c r="P86" s="4">
        <v>0.14119074275882362</v>
      </c>
      <c r="Q86" s="68">
        <v>0.31278818689986015</v>
      </c>
      <c r="R86" s="67">
        <v>9.9931134021208665E-2</v>
      </c>
      <c r="S86" s="4">
        <v>4.7293763631284486E-2</v>
      </c>
      <c r="T86" s="4">
        <f>(W86+Z86)/(AC86+AH86)</f>
        <v>8.2116518170947644E-2</v>
      </c>
      <c r="U86" s="4">
        <v>0.18484195803198633</v>
      </c>
      <c r="V86" s="68">
        <v>0.39098523362482518</v>
      </c>
      <c r="W86" s="16">
        <v>1.3732951736165632E-2</v>
      </c>
      <c r="X86" s="16">
        <v>5.0194252626315442E-3</v>
      </c>
      <c r="Y86" s="16">
        <v>1.1794819463775827E-2</v>
      </c>
      <c r="Z86" s="16">
        <v>3.3249130659479204E-3</v>
      </c>
      <c r="AA86" s="28">
        <v>3.7959805292115187E-4</v>
      </c>
      <c r="AB86" s="145">
        <f t="shared" si="38"/>
        <v>0.26874989461199433</v>
      </c>
      <c r="AC86" s="51">
        <v>0.1374241558516793</v>
      </c>
      <c r="AD86" s="21">
        <v>2.7155226638331476E-2</v>
      </c>
      <c r="AE86" s="21">
        <v>3.0166917953463414E-2</v>
      </c>
      <c r="AF86" s="21">
        <f>SUM(AC86:AE86)</f>
        <v>0.19474630044347419</v>
      </c>
      <c r="AG86" s="23">
        <f>(AC86+AD86)/AF86</f>
        <v>0.84509632334597562</v>
      </c>
      <c r="AH86" s="21">
        <f>0.95*SUM(AC86:AE86)*(BG86-1)</f>
        <v>7.0303414460094152E-2</v>
      </c>
      <c r="AI86" s="52">
        <f>0.05*SUM(AC86:AE86)*(BG86-1)</f>
        <v>3.7001797084260089E-3</v>
      </c>
      <c r="AJ86" s="78">
        <f>(1+(BD86-1)/((AC86+AD86)/(AF86)))</f>
        <v>1.0473318826446063</v>
      </c>
      <c r="AK86" s="51">
        <f>AC86*(1+(BD86-1)/((AC86+AD86)/(AF86)))</f>
        <v>0.14392869986898507</v>
      </c>
      <c r="AL86" s="21">
        <f>AD86*(1+(BD86-1)/((AC86+AD86)/(AF86)))</f>
        <v>2.844053463876467E-2</v>
      </c>
      <c r="AM86" s="21">
        <f>AE86</f>
        <v>3.0166917953463414E-2</v>
      </c>
      <c r="AN86" s="21">
        <f>SUM(AK86:AM86)</f>
        <v>0.20253615246121315</v>
      </c>
      <c r="AO86" s="21">
        <f>0.95*SUM(AK86:AM86)*(BG86-1)</f>
        <v>7.3115551038497914E-2</v>
      </c>
      <c r="AP86" s="52">
        <f>0.05*SUM(AK86:AM86)*(BG86-1)</f>
        <v>3.8481868967630492E-3</v>
      </c>
      <c r="AQ86" s="51">
        <f t="shared" ref="AQ86:AV86" si="41">AK86*$BE86</f>
        <v>0.17991087483623133</v>
      </c>
      <c r="AR86" s="50">
        <f t="shared" si="41"/>
        <v>3.5550668298455837E-2</v>
      </c>
      <c r="AS86" s="50">
        <f t="shared" si="41"/>
        <v>3.7708647441829266E-2</v>
      </c>
      <c r="AT86" s="50">
        <f t="shared" si="41"/>
        <v>0.25317019057651646</v>
      </c>
      <c r="AU86" s="50">
        <f t="shared" si="41"/>
        <v>9.1394438798122396E-2</v>
      </c>
      <c r="AV86" s="61">
        <f t="shared" si="41"/>
        <v>4.8102336209538115E-3</v>
      </c>
      <c r="AW86" s="51">
        <f t="shared" ref="AW86:BB86" si="42">AQ86*$BJ86</f>
        <v>0.2815776138940832</v>
      </c>
      <c r="AX86" s="21">
        <f t="shared" si="42"/>
        <v>5.5640173841249668E-2</v>
      </c>
      <c r="AY86" s="21">
        <f t="shared" si="42"/>
        <v>5.9017616247537819E-2</v>
      </c>
      <c r="AZ86" s="21">
        <f t="shared" si="42"/>
        <v>0.39623540398287077</v>
      </c>
      <c r="BA86" s="21">
        <f t="shared" si="42"/>
        <v>0.14304098083781627</v>
      </c>
      <c r="BB86" s="52">
        <f t="shared" si="42"/>
        <v>7.528472675674542E-3</v>
      </c>
      <c r="BC86" s="37">
        <v>0.19461031744458859</v>
      </c>
      <c r="BD86" s="23">
        <v>1.04</v>
      </c>
      <c r="BE86" s="23">
        <v>1.25</v>
      </c>
      <c r="BF86" s="10">
        <f>BC86*BD86*BE86</f>
        <v>0.25299341267796516</v>
      </c>
      <c r="BG86" s="13">
        <v>1.38</v>
      </c>
      <c r="BH86" s="10">
        <v>0.4</v>
      </c>
      <c r="BI86" s="21">
        <v>0.62603800720861758</v>
      </c>
      <c r="BJ86" s="38">
        <f>BI86/BH86</f>
        <v>1.5650950180215439</v>
      </c>
    </row>
    <row r="87" spans="2:62" x14ac:dyDescent="0.25">
      <c r="B87" s="34">
        <v>1951</v>
      </c>
      <c r="C87" s="67"/>
      <c r="D87" s="4"/>
      <c r="E87" s="4"/>
      <c r="F87" s="4"/>
      <c r="G87" s="68"/>
      <c r="H87" s="102"/>
      <c r="I87" s="102"/>
      <c r="J87" s="102"/>
      <c r="K87" s="102"/>
      <c r="L87" s="102"/>
      <c r="M87" s="67"/>
      <c r="N87" s="4"/>
      <c r="O87" s="4"/>
      <c r="P87" s="4"/>
      <c r="Q87" s="68"/>
      <c r="R87" s="67"/>
      <c r="S87" s="4"/>
      <c r="T87" s="4"/>
      <c r="U87" s="4"/>
      <c r="V87" s="68"/>
      <c r="W87" s="16"/>
      <c r="X87" s="16"/>
      <c r="Y87" s="16"/>
      <c r="Z87" s="16"/>
      <c r="AA87" s="28"/>
      <c r="AB87" s="145">
        <f t="shared" si="38"/>
        <v>0</v>
      </c>
      <c r="AC87" s="51"/>
      <c r="AD87" s="21"/>
      <c r="AE87" s="21"/>
      <c r="AF87" s="21"/>
      <c r="AG87" s="23"/>
      <c r="AH87" s="21"/>
      <c r="AI87" s="52"/>
      <c r="AJ87" s="78"/>
      <c r="AK87" s="51"/>
      <c r="AL87" s="21"/>
      <c r="AM87" s="21"/>
      <c r="AN87" s="21"/>
      <c r="AO87" s="21"/>
      <c r="AP87" s="52"/>
      <c r="AQ87" s="51"/>
      <c r="AR87" s="50"/>
      <c r="AS87" s="50"/>
      <c r="AT87" s="50"/>
      <c r="AU87" s="50"/>
      <c r="AV87" s="61"/>
      <c r="AW87" s="51"/>
      <c r="AX87" s="21"/>
      <c r="AY87" s="21"/>
      <c r="AZ87" s="21"/>
      <c r="BA87" s="21"/>
      <c r="BB87" s="52"/>
      <c r="BC87" s="37"/>
      <c r="BD87" s="23"/>
      <c r="BE87" s="23"/>
      <c r="BF87" s="10"/>
      <c r="BG87" s="13"/>
      <c r="BH87" s="10"/>
      <c r="BI87" s="21"/>
      <c r="BJ87" s="38"/>
    </row>
    <row r="88" spans="2:62" x14ac:dyDescent="0.25">
      <c r="B88" s="34">
        <v>1952</v>
      </c>
      <c r="C88" s="67"/>
      <c r="D88" s="4"/>
      <c r="E88" s="4"/>
      <c r="F88" s="4"/>
      <c r="G88" s="68"/>
      <c r="H88" s="102"/>
      <c r="I88" s="102"/>
      <c r="J88" s="102"/>
      <c r="K88" s="102"/>
      <c r="L88" s="102"/>
      <c r="M88" s="67"/>
      <c r="N88" s="4"/>
      <c r="O88" s="4"/>
      <c r="P88" s="4"/>
      <c r="Q88" s="68"/>
      <c r="R88" s="67"/>
      <c r="S88" s="4"/>
      <c r="T88" s="4"/>
      <c r="U88" s="4"/>
      <c r="V88" s="68"/>
      <c r="W88" s="16"/>
      <c r="X88" s="16"/>
      <c r="Y88" s="16"/>
      <c r="Z88" s="16"/>
      <c r="AA88" s="28"/>
      <c r="AB88" s="145">
        <f t="shared" si="38"/>
        <v>0</v>
      </c>
      <c r="AC88" s="51"/>
      <c r="AD88" s="21"/>
      <c r="AE88" s="21"/>
      <c r="AF88" s="21"/>
      <c r="AG88" s="23"/>
      <c r="AH88" s="21"/>
      <c r="AI88" s="52"/>
      <c r="AJ88" s="78"/>
      <c r="AK88" s="51"/>
      <c r="AL88" s="21"/>
      <c r="AM88" s="21"/>
      <c r="AN88" s="21"/>
      <c r="AO88" s="21"/>
      <c r="AP88" s="52"/>
      <c r="AQ88" s="51"/>
      <c r="AR88" s="50"/>
      <c r="AS88" s="50"/>
      <c r="AT88" s="50"/>
      <c r="AU88" s="50"/>
      <c r="AV88" s="61"/>
      <c r="AW88" s="51"/>
      <c r="AX88" s="21"/>
      <c r="AY88" s="21"/>
      <c r="AZ88" s="21"/>
      <c r="BA88" s="21"/>
      <c r="BB88" s="52"/>
      <c r="BC88" s="37"/>
      <c r="BD88" s="23"/>
      <c r="BE88" s="23"/>
      <c r="BF88" s="10"/>
      <c r="BG88" s="13"/>
      <c r="BH88" s="10"/>
      <c r="BI88" s="21"/>
      <c r="BJ88" s="38"/>
    </row>
    <row r="89" spans="2:62" x14ac:dyDescent="0.25">
      <c r="B89" s="34">
        <v>1953</v>
      </c>
      <c r="C89" s="67"/>
      <c r="D89" s="4"/>
      <c r="E89" s="4"/>
      <c r="F89" s="4"/>
      <c r="G89" s="68"/>
      <c r="H89" s="102"/>
      <c r="I89" s="102"/>
      <c r="J89" s="102"/>
      <c r="K89" s="102"/>
      <c r="L89" s="102"/>
      <c r="M89" s="67"/>
      <c r="N89" s="4"/>
      <c r="O89" s="4"/>
      <c r="P89" s="4"/>
      <c r="Q89" s="68"/>
      <c r="R89" s="67"/>
      <c r="S89" s="4"/>
      <c r="T89" s="4"/>
      <c r="U89" s="4"/>
      <c r="V89" s="68"/>
      <c r="W89" s="16"/>
      <c r="X89" s="16"/>
      <c r="Y89" s="16"/>
      <c r="Z89" s="16"/>
      <c r="AA89" s="28"/>
      <c r="AB89" s="145">
        <f t="shared" si="38"/>
        <v>0</v>
      </c>
      <c r="AC89" s="51"/>
      <c r="AD89" s="21"/>
      <c r="AE89" s="21"/>
      <c r="AF89" s="21"/>
      <c r="AG89" s="23"/>
      <c r="AH89" s="21"/>
      <c r="AI89" s="52"/>
      <c r="AJ89" s="78"/>
      <c r="AK89" s="51"/>
      <c r="AL89" s="21"/>
      <c r="AM89" s="21"/>
      <c r="AN89" s="21"/>
      <c r="AO89" s="21"/>
      <c r="AP89" s="52"/>
      <c r="AQ89" s="51"/>
      <c r="AR89" s="50"/>
      <c r="AS89" s="50"/>
      <c r="AT89" s="50"/>
      <c r="AU89" s="50"/>
      <c r="AV89" s="61"/>
      <c r="AW89" s="51"/>
      <c r="AX89" s="21"/>
      <c r="AY89" s="21"/>
      <c r="AZ89" s="21"/>
      <c r="BA89" s="21"/>
      <c r="BB89" s="52"/>
      <c r="BC89" s="37"/>
      <c r="BD89" s="23"/>
      <c r="BE89" s="23"/>
      <c r="BF89" s="10"/>
      <c r="BG89" s="13"/>
      <c r="BH89" s="10"/>
      <c r="BI89" s="21"/>
      <c r="BJ89" s="38"/>
    </row>
    <row r="90" spans="2:62" x14ac:dyDescent="0.25">
      <c r="B90" s="34">
        <v>1954</v>
      </c>
      <c r="C90" s="67"/>
      <c r="D90" s="4"/>
      <c r="E90" s="4"/>
      <c r="F90" s="4"/>
      <c r="G90" s="68"/>
      <c r="H90" s="102"/>
      <c r="I90" s="102"/>
      <c r="J90" s="102"/>
      <c r="K90" s="102"/>
      <c r="L90" s="102"/>
      <c r="M90" s="67"/>
      <c r="N90" s="4"/>
      <c r="O90" s="4"/>
      <c r="P90" s="4"/>
      <c r="Q90" s="68"/>
      <c r="R90" s="67"/>
      <c r="S90" s="4"/>
      <c r="T90" s="4"/>
      <c r="U90" s="4"/>
      <c r="V90" s="68"/>
      <c r="W90" s="16"/>
      <c r="X90" s="16"/>
      <c r="Y90" s="16"/>
      <c r="Z90" s="16"/>
      <c r="AA90" s="28"/>
      <c r="AB90" s="145">
        <f t="shared" si="38"/>
        <v>0</v>
      </c>
      <c r="AC90" s="51"/>
      <c r="AD90" s="21"/>
      <c r="AE90" s="21"/>
      <c r="AF90" s="21"/>
      <c r="AG90" s="23"/>
      <c r="AH90" s="21"/>
      <c r="AI90" s="52"/>
      <c r="AJ90" s="78"/>
      <c r="AK90" s="51"/>
      <c r="AL90" s="21"/>
      <c r="AM90" s="21"/>
      <c r="AN90" s="21"/>
      <c r="AO90" s="21"/>
      <c r="AP90" s="52"/>
      <c r="AQ90" s="51"/>
      <c r="AR90" s="50"/>
      <c r="AS90" s="50"/>
      <c r="AT90" s="50"/>
      <c r="AU90" s="50"/>
      <c r="AV90" s="61"/>
      <c r="AW90" s="51"/>
      <c r="AX90" s="21"/>
      <c r="AY90" s="21"/>
      <c r="AZ90" s="21"/>
      <c r="BA90" s="21"/>
      <c r="BB90" s="52"/>
      <c r="BC90" s="37"/>
      <c r="BD90" s="23"/>
      <c r="BE90" s="23"/>
      <c r="BF90" s="10"/>
      <c r="BG90" s="13"/>
      <c r="BH90" s="10"/>
      <c r="BI90" s="21"/>
      <c r="BJ90" s="38"/>
    </row>
    <row r="91" spans="2:62" x14ac:dyDescent="0.25">
      <c r="B91" s="34">
        <v>1955</v>
      </c>
      <c r="C91" s="67"/>
      <c r="D91" s="4"/>
      <c r="E91" s="4"/>
      <c r="F91" s="4"/>
      <c r="G91" s="68"/>
      <c r="H91" s="102"/>
      <c r="I91" s="102"/>
      <c r="J91" s="102"/>
      <c r="K91" s="102"/>
      <c r="L91" s="102"/>
      <c r="M91" s="67"/>
      <c r="N91" s="4"/>
      <c r="O91" s="4"/>
      <c r="P91" s="4"/>
      <c r="Q91" s="68"/>
      <c r="R91" s="67"/>
      <c r="S91" s="4"/>
      <c r="T91" s="4"/>
      <c r="U91" s="4"/>
      <c r="V91" s="68"/>
      <c r="W91" s="16"/>
      <c r="X91" s="16"/>
      <c r="Y91" s="16"/>
      <c r="Z91" s="16"/>
      <c r="AA91" s="28"/>
      <c r="AB91" s="145">
        <f t="shared" si="38"/>
        <v>0</v>
      </c>
      <c r="AC91" s="51"/>
      <c r="AD91" s="21"/>
      <c r="AE91" s="21"/>
      <c r="AF91" s="21"/>
      <c r="AG91" s="23"/>
      <c r="AH91" s="21"/>
      <c r="AI91" s="52"/>
      <c r="AJ91" s="78"/>
      <c r="AK91" s="51"/>
      <c r="AL91" s="21"/>
      <c r="AM91" s="21"/>
      <c r="AN91" s="21"/>
      <c r="AO91" s="21"/>
      <c r="AP91" s="52"/>
      <c r="AQ91" s="51"/>
      <c r="AR91" s="50"/>
      <c r="AS91" s="50"/>
      <c r="AT91" s="50"/>
      <c r="AU91" s="50"/>
      <c r="AV91" s="61"/>
      <c r="AW91" s="51"/>
      <c r="AX91" s="21"/>
      <c r="AY91" s="21"/>
      <c r="AZ91" s="21"/>
      <c r="BA91" s="21"/>
      <c r="BB91" s="52"/>
      <c r="BC91" s="37"/>
      <c r="BD91" s="23"/>
      <c r="BE91" s="23"/>
      <c r="BF91" s="10"/>
      <c r="BG91" s="13"/>
      <c r="BH91" s="10"/>
      <c r="BI91" s="21"/>
      <c r="BJ91" s="38"/>
    </row>
    <row r="92" spans="2:62" x14ac:dyDescent="0.25">
      <c r="B92" s="34">
        <v>1956</v>
      </c>
      <c r="C92" s="67"/>
      <c r="D92" s="4"/>
      <c r="E92" s="4"/>
      <c r="F92" s="4"/>
      <c r="G92" s="68"/>
      <c r="H92" s="102"/>
      <c r="I92" s="102"/>
      <c r="J92" s="102"/>
      <c r="K92" s="102"/>
      <c r="L92" s="102"/>
      <c r="M92" s="67"/>
      <c r="N92" s="4"/>
      <c r="O92" s="4"/>
      <c r="P92" s="4"/>
      <c r="Q92" s="68"/>
      <c r="R92" s="67"/>
      <c r="S92" s="4"/>
      <c r="T92" s="4"/>
      <c r="U92" s="4"/>
      <c r="V92" s="68"/>
      <c r="W92" s="16"/>
      <c r="X92" s="16"/>
      <c r="Y92" s="16"/>
      <c r="Z92" s="16"/>
      <c r="AA92" s="28"/>
      <c r="AB92" s="145">
        <f t="shared" si="38"/>
        <v>0</v>
      </c>
      <c r="AC92" s="51"/>
      <c r="AD92" s="21"/>
      <c r="AE92" s="21"/>
      <c r="AF92" s="21"/>
      <c r="AG92" s="23"/>
      <c r="AH92" s="21"/>
      <c r="AI92" s="52"/>
      <c r="AJ92" s="78"/>
      <c r="AK92" s="51"/>
      <c r="AL92" s="21"/>
      <c r="AM92" s="21"/>
      <c r="AN92" s="21"/>
      <c r="AO92" s="21"/>
      <c r="AP92" s="52"/>
      <c r="AQ92" s="51"/>
      <c r="AR92" s="50"/>
      <c r="AS92" s="50"/>
      <c r="AT92" s="50"/>
      <c r="AU92" s="50"/>
      <c r="AV92" s="61"/>
      <c r="AW92" s="51"/>
      <c r="AX92" s="21"/>
      <c r="AY92" s="21"/>
      <c r="AZ92" s="21"/>
      <c r="BA92" s="21"/>
      <c r="BB92" s="52"/>
      <c r="BC92" s="37"/>
      <c r="BD92" s="23"/>
      <c r="BE92" s="23"/>
      <c r="BF92" s="10"/>
      <c r="BG92" s="13"/>
      <c r="BH92" s="10"/>
      <c r="BI92" s="21"/>
      <c r="BJ92" s="38"/>
    </row>
    <row r="93" spans="2:62" x14ac:dyDescent="0.25">
      <c r="B93" s="34">
        <v>1957</v>
      </c>
      <c r="C93" s="67"/>
      <c r="D93" s="4"/>
      <c r="E93" s="4"/>
      <c r="F93" s="4"/>
      <c r="G93" s="68"/>
      <c r="H93" s="102"/>
      <c r="I93" s="102"/>
      <c r="J93" s="102"/>
      <c r="K93" s="102"/>
      <c r="L93" s="102"/>
      <c r="M93" s="67"/>
      <c r="N93" s="4"/>
      <c r="O93" s="4"/>
      <c r="P93" s="4"/>
      <c r="Q93" s="68"/>
      <c r="R93" s="67"/>
      <c r="S93" s="4"/>
      <c r="T93" s="4"/>
      <c r="U93" s="4"/>
      <c r="V93" s="68"/>
      <c r="W93" s="16"/>
      <c r="X93" s="16"/>
      <c r="Y93" s="16"/>
      <c r="Z93" s="16"/>
      <c r="AA93" s="28"/>
      <c r="AB93" s="145">
        <f t="shared" si="38"/>
        <v>0</v>
      </c>
      <c r="AC93" s="51"/>
      <c r="AD93" s="21"/>
      <c r="AE93" s="21"/>
      <c r="AF93" s="21"/>
      <c r="AG93" s="23"/>
      <c r="AH93" s="21"/>
      <c r="AI93" s="52"/>
      <c r="AJ93" s="78"/>
      <c r="AK93" s="51"/>
      <c r="AL93" s="21"/>
      <c r="AM93" s="21"/>
      <c r="AN93" s="21"/>
      <c r="AO93" s="21"/>
      <c r="AP93" s="52"/>
      <c r="AQ93" s="51"/>
      <c r="AR93" s="50"/>
      <c r="AS93" s="50"/>
      <c r="AT93" s="50"/>
      <c r="AU93" s="50"/>
      <c r="AV93" s="61"/>
      <c r="AW93" s="51"/>
      <c r="AX93" s="21"/>
      <c r="AY93" s="21"/>
      <c r="AZ93" s="21"/>
      <c r="BA93" s="21"/>
      <c r="BB93" s="52"/>
      <c r="BC93" s="37"/>
      <c r="BD93" s="23"/>
      <c r="BE93" s="23"/>
      <c r="BF93" s="10"/>
      <c r="BG93" s="13"/>
      <c r="BH93" s="10"/>
      <c r="BI93" s="21"/>
      <c r="BJ93" s="38"/>
    </row>
    <row r="94" spans="2:62" x14ac:dyDescent="0.25">
      <c r="B94" s="34">
        <v>1958</v>
      </c>
      <c r="C94" s="67">
        <v>1.7712385628061777E-2</v>
      </c>
      <c r="D94" s="4">
        <v>4.9422069096755799E-3</v>
      </c>
      <c r="E94" s="4">
        <v>1.4380608396916367E-2</v>
      </c>
      <c r="F94" s="4">
        <v>2.7059392291445036E-2</v>
      </c>
      <c r="G94" s="68">
        <v>0.22068538525461459</v>
      </c>
      <c r="H94" s="102">
        <v>2.5699479047452574E-2</v>
      </c>
      <c r="I94" s="102">
        <v>7.1708094883705126E-3</v>
      </c>
      <c r="J94" s="102">
        <v>1.3154759065589567E-2</v>
      </c>
      <c r="K94" s="102">
        <v>3.9261356422200293E-2</v>
      </c>
      <c r="L94" s="102">
        <v>0.32019963620510811</v>
      </c>
      <c r="M94" s="67">
        <v>2.5699479047452574E-2</v>
      </c>
      <c r="N94" s="4">
        <v>7.1708094883705126E-3</v>
      </c>
      <c r="O94" s="4">
        <v>1.3154759065589567E-2</v>
      </c>
      <c r="P94" s="4">
        <v>3.9261356422200293E-2</v>
      </c>
      <c r="Q94" s="68">
        <v>0.32019963620510811</v>
      </c>
      <c r="R94" s="67">
        <v>4.2128175355708994E-2</v>
      </c>
      <c r="S94" s="4">
        <v>1.1377923415197491E-2</v>
      </c>
      <c r="T94" s="4">
        <f>(W94+Z94)/(AC94+AH94)</f>
        <v>3.3910598550336575E-2</v>
      </c>
      <c r="U94" s="4">
        <v>6.4359643438818934E-2</v>
      </c>
      <c r="V94" s="68">
        <v>0.4130575307045895</v>
      </c>
      <c r="W94" s="16">
        <v>1.7644449255057877E-2</v>
      </c>
      <c r="X94" s="16">
        <v>5.6025013834748319E-3</v>
      </c>
      <c r="Y94" s="16">
        <v>3.7017670365587986E-2</v>
      </c>
      <c r="Z94" s="16">
        <v>1.7379187965064781E-3</v>
      </c>
      <c r="AA94" s="28">
        <v>4.0703887602388573E-4</v>
      </c>
      <c r="AB94" s="145">
        <f t="shared" si="38"/>
        <v>0.75628036593862091</v>
      </c>
      <c r="AC94" s="51">
        <v>0.41882775852685467</v>
      </c>
      <c r="AD94" s="21">
        <v>8.7049913332733708E-2</v>
      </c>
      <c r="AE94" s="21">
        <v>8.9618679273184065E-2</v>
      </c>
      <c r="AF94" s="21">
        <f>SUM(AC94:AE94)</f>
        <v>0.59549635113277244</v>
      </c>
      <c r="AG94" s="23">
        <f>(AC94+AD94)/AF94</f>
        <v>0.84950591367569495</v>
      </c>
      <c r="AH94" s="21">
        <f>0.95*SUM(AC94:AE94)*(BG94-1)</f>
        <v>0.15274481406555612</v>
      </c>
      <c r="AI94" s="52">
        <f>0.05*SUM(AC94:AE94)*(BG94-1)</f>
        <v>8.0392007402924279E-3</v>
      </c>
      <c r="AJ94" s="78">
        <f>(1+(BD94-1)/((AC94+AD94)/(AF94)))</f>
        <v>1.2707456137707407</v>
      </c>
      <c r="AK94" s="51">
        <f>AC94*(1+(BD94-1)/((AC94+AD94)/(AF94)))</f>
        <v>0.53222353707343151</v>
      </c>
      <c r="AL94" s="21">
        <f>AD94*(1+(BD94-1)/((AC94+AD94)/(AF94)))</f>
        <v>0.11061829554669447</v>
      </c>
      <c r="AM94" s="21">
        <f>AE94</f>
        <v>8.9618679273184065E-2</v>
      </c>
      <c r="AN94" s="21">
        <f>SUM(AK94:AM94)</f>
        <v>0.73246051189331007</v>
      </c>
      <c r="AO94" s="21">
        <f>0.95*SUM(AK94:AM94)*(BG94-1)</f>
        <v>0.18787612130063402</v>
      </c>
      <c r="AP94" s="52">
        <f>0.05*SUM(AK94:AM94)*(BG94-1)</f>
        <v>9.8882169105596884E-3</v>
      </c>
      <c r="AQ94" s="51">
        <f t="shared" ref="AQ94:AV94" si="43">AK94*$BE94</f>
        <v>0.68656836282472666</v>
      </c>
      <c r="AR94" s="50">
        <f t="shared" si="43"/>
        <v>0.14269760125523587</v>
      </c>
      <c r="AS94" s="50">
        <f t="shared" si="43"/>
        <v>0.11560809626240745</v>
      </c>
      <c r="AT94" s="50">
        <f t="shared" si="43"/>
        <v>0.94487406034236998</v>
      </c>
      <c r="AU94" s="50">
        <f t="shared" si="43"/>
        <v>0.2423601964778179</v>
      </c>
      <c r="AV94" s="61">
        <f t="shared" si="43"/>
        <v>1.2755799814621998E-2</v>
      </c>
      <c r="AW94" s="51">
        <f t="shared" ref="AW94:BB94" si="44">AQ94*$BJ94</f>
        <v>0.99616447075902259</v>
      </c>
      <c r="AX94" s="21">
        <f t="shared" si="44"/>
        <v>0.20704461220461665</v>
      </c>
      <c r="AY94" s="21">
        <f t="shared" si="44"/>
        <v>0.16773956428006795</v>
      </c>
      <c r="AZ94" s="21">
        <f t="shared" si="44"/>
        <v>1.3709486472437071</v>
      </c>
      <c r="BA94" s="21">
        <f t="shared" si="44"/>
        <v>0.35164832801801088</v>
      </c>
      <c r="BB94" s="52">
        <f t="shared" si="44"/>
        <v>1.8507806737790053E-2</v>
      </c>
      <c r="BC94" s="37">
        <v>0.53918168416527301</v>
      </c>
      <c r="BD94" s="23">
        <v>1.23</v>
      </c>
      <c r="BE94" s="23">
        <v>1.29</v>
      </c>
      <c r="BF94" s="10">
        <f>BC94*BD94*BE94</f>
        <v>0.85551957826503866</v>
      </c>
      <c r="BG94" s="13">
        <v>1.27</v>
      </c>
      <c r="BH94" s="10">
        <v>1.1000000000000001</v>
      </c>
      <c r="BI94" s="21">
        <v>1.5960259417235421</v>
      </c>
      <c r="BJ94" s="38">
        <f>BI94/BH94</f>
        <v>1.4509326742941291</v>
      </c>
    </row>
    <row r="95" spans="2:62" x14ac:dyDescent="0.25">
      <c r="B95" s="34">
        <v>1959</v>
      </c>
      <c r="C95" s="67"/>
      <c r="D95" s="4"/>
      <c r="E95" s="4"/>
      <c r="F95" s="4"/>
      <c r="G95" s="68"/>
      <c r="H95" s="102"/>
      <c r="I95" s="102"/>
      <c r="J95" s="102"/>
      <c r="K95" s="102"/>
      <c r="L95" s="102"/>
      <c r="M95" s="67"/>
      <c r="N95" s="4"/>
      <c r="O95" s="4"/>
      <c r="P95" s="4"/>
      <c r="Q95" s="68"/>
      <c r="R95" s="67"/>
      <c r="S95" s="4"/>
      <c r="T95" s="4"/>
      <c r="U95" s="4"/>
      <c r="V95" s="68"/>
      <c r="W95" s="16"/>
      <c r="X95" s="16"/>
      <c r="Y95" s="16"/>
      <c r="Z95" s="16"/>
      <c r="AA95" s="28"/>
      <c r="AB95" s="145">
        <f t="shared" si="38"/>
        <v>0</v>
      </c>
      <c r="AC95" s="51"/>
      <c r="AD95" s="50"/>
      <c r="AE95" s="50"/>
      <c r="AF95" s="21"/>
      <c r="AG95" s="23"/>
      <c r="AH95" s="21"/>
      <c r="AI95" s="52"/>
      <c r="AJ95" s="78"/>
      <c r="AK95" s="51"/>
      <c r="AL95" s="21"/>
      <c r="AM95" s="21"/>
      <c r="AN95" s="21"/>
      <c r="AO95" s="21"/>
      <c r="AP95" s="52"/>
      <c r="AQ95" s="51"/>
      <c r="AR95" s="50"/>
      <c r="AS95" s="50"/>
      <c r="AT95" s="50"/>
      <c r="AU95" s="50"/>
      <c r="AV95" s="61"/>
      <c r="AW95" s="51"/>
      <c r="AX95" s="21"/>
      <c r="AY95" s="21"/>
      <c r="AZ95" s="21"/>
      <c r="BA95" s="21"/>
      <c r="BB95" s="52"/>
      <c r="BC95" s="37"/>
      <c r="BD95" s="23"/>
      <c r="BE95" s="23"/>
      <c r="BF95" s="10"/>
      <c r="BG95" s="13"/>
      <c r="BH95" s="10"/>
      <c r="BI95" s="21"/>
      <c r="BJ95" s="38"/>
    </row>
    <row r="96" spans="2:62" x14ac:dyDescent="0.25">
      <c r="B96" s="34">
        <v>1960</v>
      </c>
      <c r="C96" s="67"/>
      <c r="D96" s="4"/>
      <c r="E96" s="4"/>
      <c r="F96" s="4"/>
      <c r="G96" s="68"/>
      <c r="H96" s="102"/>
      <c r="I96" s="102"/>
      <c r="J96" s="102"/>
      <c r="K96" s="102"/>
      <c r="L96" s="102"/>
      <c r="M96" s="67"/>
      <c r="N96" s="4"/>
      <c r="O96" s="4"/>
      <c r="P96" s="4"/>
      <c r="Q96" s="68"/>
      <c r="R96" s="67"/>
      <c r="S96" s="4"/>
      <c r="T96" s="4"/>
      <c r="U96" s="4"/>
      <c r="V96" s="68"/>
      <c r="W96" s="16"/>
      <c r="X96" s="16"/>
      <c r="Y96" s="16"/>
      <c r="Z96" s="16"/>
      <c r="AA96" s="28"/>
      <c r="AB96" s="145">
        <f t="shared" si="38"/>
        <v>0</v>
      </c>
      <c r="AC96" s="51"/>
      <c r="AD96" s="21"/>
      <c r="AE96" s="21"/>
      <c r="AF96" s="21"/>
      <c r="AG96" s="23"/>
      <c r="AH96" s="21"/>
      <c r="AI96" s="52"/>
      <c r="AJ96" s="78"/>
      <c r="AK96" s="51"/>
      <c r="AL96" s="21"/>
      <c r="AM96" s="21"/>
      <c r="AN96" s="21"/>
      <c r="AO96" s="21"/>
      <c r="AP96" s="52"/>
      <c r="AQ96" s="51"/>
      <c r="AR96" s="50"/>
      <c r="AS96" s="50"/>
      <c r="AT96" s="50"/>
      <c r="AU96" s="50"/>
      <c r="AV96" s="61"/>
      <c r="AW96" s="51"/>
      <c r="AX96" s="21"/>
      <c r="AY96" s="21"/>
      <c r="AZ96" s="21"/>
      <c r="BA96" s="21"/>
      <c r="BB96" s="52"/>
      <c r="BC96" s="37"/>
      <c r="BD96" s="23"/>
      <c r="BE96" s="23"/>
      <c r="BF96" s="10"/>
      <c r="BG96" s="13"/>
      <c r="BH96" s="10"/>
      <c r="BI96" s="21"/>
      <c r="BJ96" s="38"/>
    </row>
    <row r="97" spans="2:62" x14ac:dyDescent="0.25">
      <c r="B97" s="34">
        <v>1961</v>
      </c>
      <c r="C97" s="67"/>
      <c r="D97" s="4"/>
      <c r="E97" s="4"/>
      <c r="F97" s="4"/>
      <c r="G97" s="68"/>
      <c r="H97" s="102"/>
      <c r="I97" s="102"/>
      <c r="J97" s="102"/>
      <c r="K97" s="102"/>
      <c r="L97" s="102"/>
      <c r="M97" s="67"/>
      <c r="N97" s="4"/>
      <c r="O97" s="4"/>
      <c r="P97" s="4"/>
      <c r="Q97" s="68"/>
      <c r="R97" s="67"/>
      <c r="S97" s="4"/>
      <c r="T97" s="4"/>
      <c r="U97" s="4"/>
      <c r="V97" s="68"/>
      <c r="W97" s="16"/>
      <c r="X97" s="16"/>
      <c r="Y97" s="16"/>
      <c r="Z97" s="16"/>
      <c r="AA97" s="28"/>
      <c r="AB97" s="145">
        <f t="shared" si="38"/>
        <v>0</v>
      </c>
      <c r="AC97" s="51"/>
      <c r="AD97" s="21"/>
      <c r="AE97" s="21"/>
      <c r="AF97" s="21"/>
      <c r="AG97" s="23"/>
      <c r="AH97" s="21"/>
      <c r="AI97" s="52"/>
      <c r="AJ97" s="78"/>
      <c r="AK97" s="51"/>
      <c r="AL97" s="21"/>
      <c r="AM97" s="21"/>
      <c r="AN97" s="21"/>
      <c r="AO97" s="21"/>
      <c r="AP97" s="52"/>
      <c r="AQ97" s="51"/>
      <c r="AR97" s="50"/>
      <c r="AS97" s="50"/>
      <c r="AT97" s="50"/>
      <c r="AU97" s="50"/>
      <c r="AV97" s="61"/>
      <c r="AW97" s="51"/>
      <c r="AX97" s="21"/>
      <c r="AY97" s="21"/>
      <c r="AZ97" s="21"/>
      <c r="BA97" s="21"/>
      <c r="BB97" s="52"/>
      <c r="BC97" s="37"/>
      <c r="BD97" s="23"/>
      <c r="BE97" s="23"/>
      <c r="BF97" s="10"/>
      <c r="BG97" s="13"/>
      <c r="BH97" s="10"/>
      <c r="BI97" s="21"/>
      <c r="BJ97" s="38"/>
    </row>
    <row r="98" spans="2:62" x14ac:dyDescent="0.25">
      <c r="B98" s="34">
        <v>1962</v>
      </c>
      <c r="C98" s="67">
        <v>1.1815249724068104E-2</v>
      </c>
      <c r="D98" s="4">
        <v>3.7493356209239554E-3</v>
      </c>
      <c r="E98" s="4">
        <v>9.6269357156275152E-3</v>
      </c>
      <c r="F98" s="4">
        <v>1.5980887580933509E-2</v>
      </c>
      <c r="G98" s="68">
        <v>0.18075339537825091</v>
      </c>
      <c r="H98" s="102">
        <v>1.9220587591859278E-2</v>
      </c>
      <c r="I98" s="102">
        <v>6.0992730070232063E-3</v>
      </c>
      <c r="J98" s="102">
        <v>1.0049437341783639E-2</v>
      </c>
      <c r="K98" s="102">
        <v>2.5997084845298529E-2</v>
      </c>
      <c r="L98" s="102">
        <v>0.29404257629160352</v>
      </c>
      <c r="M98" s="67">
        <v>1.9220587591859278E-2</v>
      </c>
      <c r="N98" s="4">
        <v>6.0992730070232063E-3</v>
      </c>
      <c r="O98" s="4">
        <v>1.0049437341783639E-2</v>
      </c>
      <c r="P98" s="4">
        <v>2.5997084845298529E-2</v>
      </c>
      <c r="Q98" s="68">
        <v>0.29404257629160352</v>
      </c>
      <c r="R98" s="67">
        <v>3.1022019429254869E-2</v>
      </c>
      <c r="S98" s="4">
        <v>9.9917648372316592E-3</v>
      </c>
      <c r="T98" s="4">
        <f>(W98+Z98)/(AC98+AH98)</f>
        <v>2.5378068965586476E-2</v>
      </c>
      <c r="U98" s="4">
        <v>4.1959282842966635E-2</v>
      </c>
      <c r="V98" s="68">
        <v>0.38519577494200063</v>
      </c>
      <c r="W98" s="16">
        <v>2.0862190661887898E-2</v>
      </c>
      <c r="X98" s="16">
        <v>6.5607959058291932E-3</v>
      </c>
      <c r="Y98" s="16">
        <v>5.1180488964977885E-2</v>
      </c>
      <c r="Z98" s="16">
        <v>2.4647957106944509E-3</v>
      </c>
      <c r="AA98" s="28">
        <v>2.3583862966627392E-4</v>
      </c>
      <c r="AB98" s="145">
        <f t="shared" si="38"/>
        <v>1.2213920165498653</v>
      </c>
      <c r="AC98" s="51">
        <v>0.67249621545314708</v>
      </c>
      <c r="AD98" s="21">
        <v>0.15636101146873957</v>
      </c>
      <c r="AE98" s="21">
        <v>0.13286877036147188</v>
      </c>
      <c r="AF98" s="21">
        <f>SUM(AC98:AE98)</f>
        <v>0.9617259972833585</v>
      </c>
      <c r="AG98" s="23">
        <f>(AC98+AD98)/AF98</f>
        <v>0.86184342449222162</v>
      </c>
      <c r="AH98" s="21">
        <f>0.95*SUM(AC98:AE98)*(BG98-1)</f>
        <v>0.24668271830318145</v>
      </c>
      <c r="AI98" s="52">
        <f>0.05*SUM(AC98:AE98)*(BG98-1)</f>
        <v>1.2983300963325343E-2</v>
      </c>
      <c r="AJ98" s="78">
        <f>(1+(BD98-1)/((AC98+AD98)/(AF98)))</f>
        <v>1.2320607134849759</v>
      </c>
      <c r="AK98" s="51">
        <f>AC98*(1+(BD98-1)/((AC98+AD98)/(AF98)))</f>
        <v>0.82855616702715051</v>
      </c>
      <c r="AL98" s="21">
        <f>AD98*(1+(BD98-1)/((AC98+AD98)/(AF98)))</f>
        <v>0.19264625935140778</v>
      </c>
      <c r="AM98" s="21">
        <f>AE98</f>
        <v>0.13286877036147188</v>
      </c>
      <c r="AN98" s="21">
        <f>SUM(AK98:AM98)</f>
        <v>1.1540711967400303</v>
      </c>
      <c r="AO98" s="21">
        <f>0.95*SUM(AK98:AM98)*(BG98-1)</f>
        <v>0.29601926196381784</v>
      </c>
      <c r="AP98" s="52">
        <f>0.05*SUM(AK98:AM98)*(BG98-1)</f>
        <v>1.5579961155990411E-2</v>
      </c>
      <c r="AQ98" s="51">
        <f t="shared" ref="AQ98:AV98" si="45">AK98*$BE98</f>
        <v>1.0854085788055672</v>
      </c>
      <c r="AR98" s="50">
        <f t="shared" si="45"/>
        <v>0.2523665997503442</v>
      </c>
      <c r="AS98" s="50">
        <f t="shared" si="45"/>
        <v>0.17405808917352816</v>
      </c>
      <c r="AT98" s="50">
        <f t="shared" si="45"/>
        <v>1.5118332677294397</v>
      </c>
      <c r="AU98" s="50">
        <f t="shared" si="45"/>
        <v>0.38778523317260138</v>
      </c>
      <c r="AV98" s="61">
        <f t="shared" si="45"/>
        <v>2.0409749114347439E-2</v>
      </c>
      <c r="AW98" s="51">
        <f t="shared" ref="AW98:BB98" si="46">AQ98*$BJ98</f>
        <v>1.7657003575126167</v>
      </c>
      <c r="AX98" s="21">
        <f t="shared" si="46"/>
        <v>0.41054014507033731</v>
      </c>
      <c r="AY98" s="21">
        <f t="shared" si="46"/>
        <v>0.28315091319792801</v>
      </c>
      <c r="AZ98" s="21">
        <f t="shared" si="46"/>
        <v>2.4593914157808823</v>
      </c>
      <c r="BA98" s="21">
        <f t="shared" si="46"/>
        <v>0.63083389814779645</v>
      </c>
      <c r="BB98" s="52">
        <f t="shared" si="46"/>
        <v>3.3201784113041914E-2</v>
      </c>
      <c r="BC98" s="37">
        <v>0.92880478445995696</v>
      </c>
      <c r="BD98" s="23">
        <v>1.2</v>
      </c>
      <c r="BE98" s="23">
        <v>1.31</v>
      </c>
      <c r="BF98" s="10">
        <f>BC98*BD98*BE98</f>
        <v>1.4600811211710523</v>
      </c>
      <c r="BG98" s="13">
        <v>1.27</v>
      </c>
      <c r="BH98" s="10">
        <v>1.8</v>
      </c>
      <c r="BI98" s="21">
        <v>2.9281698206404561</v>
      </c>
      <c r="BJ98" s="38">
        <f>BI98/BH98</f>
        <v>1.62676101146692</v>
      </c>
    </row>
    <row r="99" spans="2:62" x14ac:dyDescent="0.25">
      <c r="B99" s="34">
        <v>1963</v>
      </c>
      <c r="C99" s="67"/>
      <c r="D99" s="4"/>
      <c r="E99" s="4"/>
      <c r="F99" s="4"/>
      <c r="G99" s="68"/>
      <c r="H99" s="102"/>
      <c r="I99" s="102"/>
      <c r="J99" s="102"/>
      <c r="K99" s="102"/>
      <c r="L99" s="102"/>
      <c r="M99" s="67"/>
      <c r="N99" s="4"/>
      <c r="O99" s="4"/>
      <c r="P99" s="4"/>
      <c r="Q99" s="68"/>
      <c r="R99" s="67"/>
      <c r="S99" s="4"/>
      <c r="T99" s="4"/>
      <c r="U99" s="4"/>
      <c r="V99" s="68"/>
      <c r="W99" s="16"/>
      <c r="X99" s="16"/>
      <c r="Y99" s="16"/>
      <c r="Z99" s="16"/>
      <c r="AA99" s="28"/>
      <c r="AB99" s="145">
        <f t="shared" si="38"/>
        <v>0</v>
      </c>
      <c r="AC99" s="51"/>
      <c r="AD99" s="21"/>
      <c r="AE99" s="21"/>
      <c r="AF99" s="21"/>
      <c r="AG99" s="23"/>
      <c r="AH99" s="21"/>
      <c r="AI99" s="52"/>
      <c r="AJ99" s="78"/>
      <c r="AK99" s="51"/>
      <c r="AL99" s="21"/>
      <c r="AM99" s="21"/>
      <c r="AN99" s="21"/>
      <c r="AO99" s="21"/>
      <c r="AP99" s="52"/>
      <c r="AQ99" s="51"/>
      <c r="AR99" s="50"/>
      <c r="AS99" s="50"/>
      <c r="AT99" s="50"/>
      <c r="AU99" s="50"/>
      <c r="AV99" s="61"/>
      <c r="AW99" s="51"/>
      <c r="AX99" s="21"/>
      <c r="AY99" s="21"/>
      <c r="AZ99" s="21"/>
      <c r="BA99" s="21"/>
      <c r="BB99" s="52"/>
      <c r="BC99" s="37"/>
      <c r="BD99" s="23"/>
      <c r="BE99" s="23"/>
      <c r="BF99" s="10"/>
      <c r="BG99" s="13"/>
      <c r="BH99" s="10"/>
      <c r="BI99" s="21"/>
      <c r="BJ99" s="38"/>
    </row>
    <row r="100" spans="2:62" x14ac:dyDescent="0.25">
      <c r="B100" s="34">
        <v>1964</v>
      </c>
      <c r="C100" s="67">
        <v>1.1942725695215298E-2</v>
      </c>
      <c r="D100" s="4">
        <v>3.2508446312629097E-3</v>
      </c>
      <c r="E100" s="4">
        <v>9.6180320092457555E-3</v>
      </c>
      <c r="F100" s="4">
        <v>1.3039511786438631E-2</v>
      </c>
      <c r="G100" s="68">
        <v>0.2229582225193053</v>
      </c>
      <c r="H100" s="102">
        <v>1.7354903792984946E-2</v>
      </c>
      <c r="I100" s="102">
        <v>4.7240552333972317E-3</v>
      </c>
      <c r="J100" s="102">
        <v>8.4498889434151923E-3</v>
      </c>
      <c r="K100" s="102">
        <v>1.8948728986700223E-2</v>
      </c>
      <c r="L100" s="102">
        <v>0.32399793819493877</v>
      </c>
      <c r="M100" s="67">
        <v>1.7354903792984946E-2</v>
      </c>
      <c r="N100" s="4">
        <v>4.7240552333972317E-3</v>
      </c>
      <c r="O100" s="4">
        <v>8.4498889434151923E-3</v>
      </c>
      <c r="P100" s="4">
        <v>1.8948728986700223E-2</v>
      </c>
      <c r="Q100" s="68">
        <v>0.32399793819493877</v>
      </c>
      <c r="R100" s="67">
        <v>2.6914769895331449E-2</v>
      </c>
      <c r="S100" s="4">
        <v>7.4809343045723455E-3</v>
      </c>
      <c r="T100" s="4">
        <f>(W100+Z100)/(AC100+AH100)</f>
        <v>2.1796230674171975E-2</v>
      </c>
      <c r="U100" s="4">
        <v>2.938654610647751E-2</v>
      </c>
      <c r="V100" s="68">
        <v>0.42443729903536981</v>
      </c>
      <c r="W100" s="16">
        <v>2.4696740792460481E-2</v>
      </c>
      <c r="X100" s="16">
        <v>5.747327949850372E-3</v>
      </c>
      <c r="Y100" s="16">
        <v>7.04314459636836E-2</v>
      </c>
      <c r="Z100" s="16">
        <v>2.4544291775223073E-3</v>
      </c>
      <c r="AA100" s="28">
        <v>4.1161234654100808E-4</v>
      </c>
      <c r="AB100" s="145">
        <f t="shared" si="38"/>
        <v>1.6244674574705356</v>
      </c>
      <c r="AC100" s="51">
        <v>0.91759063475197311</v>
      </c>
      <c r="AD100" s="21">
        <v>0.19557684421387381</v>
      </c>
      <c r="AE100" s="21">
        <v>0.16594075526292121</v>
      </c>
      <c r="AF100" s="21">
        <f>SUM(AC100:AE100)</f>
        <v>1.2791082342287683</v>
      </c>
      <c r="AG100" s="23">
        <f>(AC100+AD100)/AF100</f>
        <v>0.87026840198321886</v>
      </c>
      <c r="AH100" s="21">
        <f>0.95*SUM(AC100:AE100)*(BG100-1)</f>
        <v>0.32809126207967909</v>
      </c>
      <c r="AI100" s="52">
        <f>0.05*SUM(AC100:AE100)*(BG100-1)</f>
        <v>1.7267961162088372E-2</v>
      </c>
      <c r="AJ100" s="78">
        <f>(1+(BD100-1)/((AC100+AD100)/(AF100)))</f>
        <v>1.1838513263671098</v>
      </c>
      <c r="AK100" s="51">
        <f>AC100*(1+(BD100-1)/((AC100+AD100)/(AF100)))</f>
        <v>1.0862908900131616</v>
      </c>
      <c r="AL100" s="21">
        <f>AD100*(1+(BD100-1)/((AC100+AD100)/(AF100)))</f>
        <v>0.23153390642928812</v>
      </c>
      <c r="AM100" s="21">
        <f>AE100</f>
        <v>0.16594075526292121</v>
      </c>
      <c r="AN100" s="21">
        <f>SUM(AK100:AM100)</f>
        <v>1.4837655517053709</v>
      </c>
      <c r="AO100" s="21">
        <f>0.95*SUM(AK100:AM100)*(BG100-1)</f>
        <v>0.38058586401242761</v>
      </c>
      <c r="AP100" s="52">
        <f>0.05*SUM(AK100:AM100)*(BG100-1)</f>
        <v>2.0030834948022512E-2</v>
      </c>
      <c r="AQ100" s="51">
        <f t="shared" ref="AQ100:AV100" si="47">AK100*$BE100</f>
        <v>1.4230410659172417</v>
      </c>
      <c r="AR100" s="50">
        <f t="shared" si="47"/>
        <v>0.30330941742236744</v>
      </c>
      <c r="AS100" s="50">
        <f t="shared" si="47"/>
        <v>0.21738238939442678</v>
      </c>
      <c r="AT100" s="50">
        <f t="shared" si="47"/>
        <v>1.9437328727340359</v>
      </c>
      <c r="AU100" s="50">
        <f t="shared" si="47"/>
        <v>0.49856748185628019</v>
      </c>
      <c r="AV100" s="61">
        <f t="shared" si="47"/>
        <v>2.6240393781909493E-2</v>
      </c>
      <c r="AW100" s="51">
        <f t="shared" ref="AW100:BB100" si="48">AQ100*$BJ100</f>
        <v>2.0679316784739448</v>
      </c>
      <c r="AX100" s="21">
        <f t="shared" si="48"/>
        <v>0.44076251043599002</v>
      </c>
      <c r="AY100" s="21">
        <f t="shared" si="48"/>
        <v>0.31589526130880929</v>
      </c>
      <c r="AZ100" s="21">
        <f t="shared" si="48"/>
        <v>2.8245894502187441</v>
      </c>
      <c r="BA100" s="21">
        <f t="shared" si="48"/>
        <v>0.72450719398110786</v>
      </c>
      <c r="BB100" s="52">
        <f t="shared" si="48"/>
        <v>3.8131957577953055E-2</v>
      </c>
      <c r="BC100" s="37">
        <v>1.2847518968469001</v>
      </c>
      <c r="BD100" s="23">
        <v>1.1599999999999999</v>
      </c>
      <c r="BE100" s="23">
        <v>1.31</v>
      </c>
      <c r="BF100" s="10">
        <f>BC100*BD100*BE100</f>
        <v>1.9523089824485491</v>
      </c>
      <c r="BG100" s="13">
        <v>1.27</v>
      </c>
      <c r="BH100" s="10">
        <v>2.5</v>
      </c>
      <c r="BI100" s="21">
        <v>3.6329444876930332</v>
      </c>
      <c r="BJ100" s="38">
        <f>BI100/BH100</f>
        <v>1.4531777950772133</v>
      </c>
    </row>
    <row r="101" spans="2:62" x14ac:dyDescent="0.25">
      <c r="B101" s="34">
        <v>1965</v>
      </c>
      <c r="C101" s="67"/>
      <c r="D101" s="4"/>
      <c r="E101" s="4"/>
      <c r="F101" s="4"/>
      <c r="G101" s="68"/>
      <c r="H101" s="102"/>
      <c r="I101" s="102"/>
      <c r="J101" s="102"/>
      <c r="K101" s="102"/>
      <c r="L101" s="102"/>
      <c r="M101" s="67"/>
      <c r="N101" s="4"/>
      <c r="O101" s="4"/>
      <c r="P101" s="4"/>
      <c r="Q101" s="68"/>
      <c r="R101" s="67"/>
      <c r="S101" s="4"/>
      <c r="T101" s="4"/>
      <c r="U101" s="4"/>
      <c r="V101" s="68"/>
      <c r="W101" s="16"/>
      <c r="X101" s="16"/>
      <c r="Y101" s="16"/>
      <c r="Z101" s="16"/>
      <c r="AA101" s="28"/>
      <c r="AB101" s="145">
        <f t="shared" si="38"/>
        <v>0</v>
      </c>
      <c r="AC101" s="51"/>
      <c r="AD101" s="21"/>
      <c r="AE101" s="21"/>
      <c r="AF101" s="21"/>
      <c r="AG101" s="23"/>
      <c r="AH101" s="21"/>
      <c r="AI101" s="52"/>
      <c r="AJ101" s="78"/>
      <c r="AK101" s="51"/>
      <c r="AL101" s="21"/>
      <c r="AM101" s="21"/>
      <c r="AN101" s="21"/>
      <c r="AO101" s="21"/>
      <c r="AP101" s="52"/>
      <c r="AQ101" s="51"/>
      <c r="AR101" s="50"/>
      <c r="AS101" s="50"/>
      <c r="AT101" s="50"/>
      <c r="AU101" s="50"/>
      <c r="AV101" s="61"/>
      <c r="AW101" s="51"/>
      <c r="AX101" s="21"/>
      <c r="AY101" s="21"/>
      <c r="AZ101" s="21"/>
      <c r="BA101" s="21"/>
      <c r="BB101" s="52"/>
      <c r="BC101" s="37"/>
      <c r="BD101" s="23"/>
      <c r="BE101" s="23"/>
      <c r="BF101" s="10"/>
      <c r="BG101" s="13"/>
      <c r="BH101" s="10"/>
      <c r="BI101" s="21"/>
      <c r="BJ101" s="38"/>
    </row>
    <row r="102" spans="2:62" x14ac:dyDescent="0.25">
      <c r="B102" s="34">
        <v>1966</v>
      </c>
      <c r="C102" s="67"/>
      <c r="D102" s="4"/>
      <c r="E102" s="4"/>
      <c r="F102" s="4"/>
      <c r="G102" s="68"/>
      <c r="H102" s="102"/>
      <c r="I102" s="102"/>
      <c r="J102" s="102"/>
      <c r="K102" s="102"/>
      <c r="L102" s="102"/>
      <c r="M102" s="67"/>
      <c r="N102" s="4"/>
      <c r="O102" s="4"/>
      <c r="P102" s="4"/>
      <c r="Q102" s="68"/>
      <c r="R102" s="67"/>
      <c r="S102" s="4"/>
      <c r="T102" s="4"/>
      <c r="U102" s="4"/>
      <c r="V102" s="68"/>
      <c r="W102" s="16"/>
      <c r="X102" s="16"/>
      <c r="Y102" s="16"/>
      <c r="Z102" s="16"/>
      <c r="AA102" s="28"/>
      <c r="AB102" s="145">
        <f t="shared" si="38"/>
        <v>0</v>
      </c>
      <c r="AC102" s="51"/>
      <c r="AD102" s="21"/>
      <c r="AE102" s="21"/>
      <c r="AF102" s="21"/>
      <c r="AG102" s="23"/>
      <c r="AH102" s="21"/>
      <c r="AI102" s="52"/>
      <c r="AJ102" s="78"/>
      <c r="AK102" s="51"/>
      <c r="AL102" s="21"/>
      <c r="AM102" s="21"/>
      <c r="AN102" s="21"/>
      <c r="AO102" s="21"/>
      <c r="AP102" s="52"/>
      <c r="AQ102" s="51"/>
      <c r="AR102" s="50"/>
      <c r="AS102" s="50"/>
      <c r="AT102" s="50"/>
      <c r="AU102" s="50"/>
      <c r="AV102" s="61"/>
      <c r="AW102" s="51"/>
      <c r="AX102" s="21"/>
      <c r="AY102" s="21"/>
      <c r="AZ102" s="21"/>
      <c r="BA102" s="21"/>
      <c r="BB102" s="52"/>
      <c r="BC102" s="37"/>
      <c r="BD102" s="23"/>
      <c r="BE102" s="23"/>
      <c r="BF102" s="10"/>
      <c r="BG102" s="13"/>
      <c r="BH102" s="10"/>
      <c r="BI102" s="21"/>
      <c r="BJ102" s="38"/>
    </row>
    <row r="103" spans="2:62" x14ac:dyDescent="0.25">
      <c r="B103" s="34">
        <v>1967</v>
      </c>
      <c r="C103" s="67"/>
      <c r="D103" s="4"/>
      <c r="E103" s="4"/>
      <c r="F103" s="4"/>
      <c r="G103" s="68"/>
      <c r="H103" s="102"/>
      <c r="I103" s="102"/>
      <c r="J103" s="102"/>
      <c r="K103" s="102"/>
      <c r="L103" s="102"/>
      <c r="M103" s="67"/>
      <c r="N103" s="4"/>
      <c r="O103" s="4"/>
      <c r="P103" s="4"/>
      <c r="Q103" s="68"/>
      <c r="R103" s="67"/>
      <c r="S103" s="4"/>
      <c r="T103" s="4"/>
      <c r="U103" s="4"/>
      <c r="V103" s="68"/>
      <c r="W103" s="16"/>
      <c r="X103" s="16"/>
      <c r="Y103" s="16"/>
      <c r="Z103" s="16"/>
      <c r="AA103" s="28"/>
      <c r="AB103" s="145">
        <f t="shared" si="38"/>
        <v>0</v>
      </c>
      <c r="AC103" s="51"/>
      <c r="AD103" s="21"/>
      <c r="AE103" s="21"/>
      <c r="AF103" s="21"/>
      <c r="AG103" s="23"/>
      <c r="AH103" s="21"/>
      <c r="AI103" s="52"/>
      <c r="AJ103" s="78"/>
      <c r="AK103" s="51"/>
      <c r="AL103" s="21"/>
      <c r="AM103" s="21"/>
      <c r="AN103" s="21"/>
      <c r="AO103" s="21"/>
      <c r="AP103" s="52"/>
      <c r="AQ103" s="51"/>
      <c r="AR103" s="50"/>
      <c r="AS103" s="50"/>
      <c r="AT103" s="50"/>
      <c r="AU103" s="50"/>
      <c r="AV103" s="61"/>
      <c r="AW103" s="51"/>
      <c r="AX103" s="21"/>
      <c r="AY103" s="21"/>
      <c r="AZ103" s="21"/>
      <c r="BA103" s="21"/>
      <c r="BB103" s="52"/>
      <c r="BC103" s="37"/>
      <c r="BD103" s="23"/>
      <c r="BE103" s="23"/>
      <c r="BF103" s="10"/>
      <c r="BG103" s="13"/>
      <c r="BH103" s="10"/>
      <c r="BI103" s="21"/>
      <c r="BJ103" s="38"/>
    </row>
    <row r="104" spans="2:62" x14ac:dyDescent="0.25">
      <c r="B104" s="34">
        <v>1968</v>
      </c>
      <c r="C104" s="67"/>
      <c r="D104" s="4"/>
      <c r="E104" s="4"/>
      <c r="F104" s="4"/>
      <c r="G104" s="68"/>
      <c r="H104" s="102"/>
      <c r="I104" s="102"/>
      <c r="J104" s="102"/>
      <c r="K104" s="102"/>
      <c r="L104" s="102"/>
      <c r="M104" s="67"/>
      <c r="N104" s="4"/>
      <c r="O104" s="4"/>
      <c r="P104" s="4"/>
      <c r="Q104" s="68"/>
      <c r="R104" s="67"/>
      <c r="S104" s="4"/>
      <c r="T104" s="4"/>
      <c r="U104" s="4"/>
      <c r="V104" s="68"/>
      <c r="W104" s="16"/>
      <c r="X104" s="16"/>
      <c r="Y104" s="16"/>
      <c r="Z104" s="16"/>
      <c r="AA104" s="28"/>
      <c r="AB104" s="145">
        <f t="shared" si="38"/>
        <v>0</v>
      </c>
      <c r="AC104" s="51"/>
      <c r="AD104" s="21"/>
      <c r="AE104" s="21"/>
      <c r="AF104" s="21"/>
      <c r="AG104" s="23"/>
      <c r="AH104" s="21"/>
      <c r="AI104" s="52"/>
      <c r="AJ104" s="78"/>
      <c r="AK104" s="51"/>
      <c r="AL104" s="21"/>
      <c r="AM104" s="21"/>
      <c r="AN104" s="21"/>
      <c r="AO104" s="21"/>
      <c r="AP104" s="52"/>
      <c r="AQ104" s="51"/>
      <c r="AR104" s="50"/>
      <c r="AS104" s="50"/>
      <c r="AT104" s="50"/>
      <c r="AU104" s="50"/>
      <c r="AV104" s="61"/>
      <c r="AW104" s="51"/>
      <c r="AX104" s="21"/>
      <c r="AY104" s="21"/>
      <c r="AZ104" s="21"/>
      <c r="BA104" s="21"/>
      <c r="BB104" s="52"/>
      <c r="BC104" s="37"/>
      <c r="BD104" s="23"/>
      <c r="BE104" s="23"/>
      <c r="BF104" s="10"/>
      <c r="BG104" s="13"/>
      <c r="BH104" s="10"/>
      <c r="BI104" s="21"/>
      <c r="BJ104" s="38"/>
    </row>
    <row r="105" spans="2:62" x14ac:dyDescent="0.25">
      <c r="B105" s="34">
        <v>1969</v>
      </c>
      <c r="C105" s="67"/>
      <c r="D105" s="4"/>
      <c r="E105" s="4"/>
      <c r="F105" s="4"/>
      <c r="G105" s="68"/>
      <c r="H105" s="102"/>
      <c r="I105" s="102"/>
      <c r="J105" s="102"/>
      <c r="K105" s="102"/>
      <c r="L105" s="102"/>
      <c r="M105" s="67"/>
      <c r="N105" s="4"/>
      <c r="O105" s="4"/>
      <c r="P105" s="4"/>
      <c r="Q105" s="68"/>
      <c r="R105" s="67"/>
      <c r="S105" s="4"/>
      <c r="T105" s="4"/>
      <c r="U105" s="4"/>
      <c r="V105" s="68"/>
      <c r="W105" s="16"/>
      <c r="X105" s="16"/>
      <c r="Y105" s="16"/>
      <c r="Z105" s="16"/>
      <c r="AA105" s="28"/>
      <c r="AB105" s="145">
        <f t="shared" si="38"/>
        <v>0</v>
      </c>
      <c r="AC105" s="51"/>
      <c r="AD105" s="21"/>
      <c r="AE105" s="21"/>
      <c r="AF105" s="21"/>
      <c r="AG105" s="23"/>
      <c r="AH105" s="21"/>
      <c r="AI105" s="52"/>
      <c r="AJ105" s="78"/>
      <c r="AK105" s="51"/>
      <c r="AL105" s="21"/>
      <c r="AM105" s="21"/>
      <c r="AN105" s="21"/>
      <c r="AO105" s="21"/>
      <c r="AP105" s="52"/>
      <c r="AQ105" s="51"/>
      <c r="AR105" s="50"/>
      <c r="AS105" s="50"/>
      <c r="AT105" s="50"/>
      <c r="AU105" s="50"/>
      <c r="AV105" s="61"/>
      <c r="AW105" s="51"/>
      <c r="AX105" s="21"/>
      <c r="AY105" s="21"/>
      <c r="AZ105" s="21"/>
      <c r="BA105" s="21"/>
      <c r="BB105" s="52"/>
      <c r="BC105" s="37"/>
      <c r="BD105" s="23"/>
      <c r="BE105" s="23"/>
      <c r="BF105" s="10"/>
      <c r="BG105" s="13"/>
      <c r="BH105" s="10"/>
      <c r="BI105" s="21"/>
      <c r="BJ105" s="38"/>
    </row>
    <row r="106" spans="2:62" x14ac:dyDescent="0.25">
      <c r="B106" s="34">
        <v>1970</v>
      </c>
      <c r="C106" s="67"/>
      <c r="D106" s="4"/>
      <c r="E106" s="4"/>
      <c r="F106" s="4"/>
      <c r="G106" s="68"/>
      <c r="H106" s="102"/>
      <c r="I106" s="102"/>
      <c r="J106" s="102"/>
      <c r="K106" s="102"/>
      <c r="L106" s="102"/>
      <c r="M106" s="67"/>
      <c r="N106" s="4"/>
      <c r="O106" s="4"/>
      <c r="P106" s="4"/>
      <c r="Q106" s="68"/>
      <c r="R106" s="67"/>
      <c r="S106" s="4"/>
      <c r="T106" s="4"/>
      <c r="U106" s="4"/>
      <c r="V106" s="68"/>
      <c r="W106" s="16"/>
      <c r="X106" s="16"/>
      <c r="Y106" s="16"/>
      <c r="Z106" s="16"/>
      <c r="AA106" s="28"/>
      <c r="AB106" s="145">
        <f t="shared" si="38"/>
        <v>0</v>
      </c>
      <c r="AC106" s="51"/>
      <c r="AD106" s="21"/>
      <c r="AE106" s="21"/>
      <c r="AF106" s="21"/>
      <c r="AG106" s="23"/>
      <c r="AH106" s="21"/>
      <c r="AI106" s="52"/>
      <c r="AJ106" s="78"/>
      <c r="AK106" s="51"/>
      <c r="AL106" s="21"/>
      <c r="AM106" s="21"/>
      <c r="AN106" s="21"/>
      <c r="AO106" s="21"/>
      <c r="AP106" s="52"/>
      <c r="AQ106" s="51"/>
      <c r="AR106" s="50"/>
      <c r="AS106" s="50"/>
      <c r="AT106" s="50"/>
      <c r="AU106" s="50"/>
      <c r="AV106" s="61"/>
      <c r="AW106" s="51"/>
      <c r="AX106" s="21"/>
      <c r="AY106" s="21"/>
      <c r="AZ106" s="21"/>
      <c r="BA106" s="21"/>
      <c r="BB106" s="52"/>
      <c r="BC106" s="37"/>
      <c r="BD106" s="23"/>
      <c r="BE106" s="23"/>
      <c r="BF106" s="10"/>
      <c r="BG106" s="13"/>
      <c r="BH106" s="10"/>
      <c r="BI106" s="21"/>
      <c r="BJ106" s="38"/>
    </row>
    <row r="107" spans="2:62" x14ac:dyDescent="0.25">
      <c r="B107" s="34">
        <v>1971</v>
      </c>
      <c r="C107" s="67"/>
      <c r="D107" s="4"/>
      <c r="E107" s="4"/>
      <c r="F107" s="4"/>
      <c r="G107" s="68"/>
      <c r="H107" s="102"/>
      <c r="I107" s="102"/>
      <c r="J107" s="102"/>
      <c r="K107" s="102"/>
      <c r="L107" s="102"/>
      <c r="M107" s="67"/>
      <c r="N107" s="4"/>
      <c r="O107" s="4"/>
      <c r="P107" s="4"/>
      <c r="Q107" s="68"/>
      <c r="R107" s="67"/>
      <c r="S107" s="4"/>
      <c r="T107" s="4"/>
      <c r="U107" s="4"/>
      <c r="V107" s="68"/>
      <c r="W107" s="16"/>
      <c r="X107" s="16"/>
      <c r="Y107" s="16"/>
      <c r="Z107" s="16"/>
      <c r="AA107" s="28"/>
      <c r="AB107" s="145">
        <f t="shared" si="38"/>
        <v>0</v>
      </c>
      <c r="AC107" s="51"/>
      <c r="AD107" s="21"/>
      <c r="AE107" s="21"/>
      <c r="AF107" s="21"/>
      <c r="AG107" s="23"/>
      <c r="AH107" s="21"/>
      <c r="AI107" s="52"/>
      <c r="AJ107" s="78"/>
      <c r="AK107" s="51"/>
      <c r="AL107" s="21"/>
      <c r="AM107" s="21"/>
      <c r="AN107" s="21"/>
      <c r="AO107" s="21"/>
      <c r="AP107" s="52"/>
      <c r="AQ107" s="51"/>
      <c r="AR107" s="50"/>
      <c r="AS107" s="50"/>
      <c r="AT107" s="50"/>
      <c r="AU107" s="50"/>
      <c r="AV107" s="61"/>
      <c r="AW107" s="51"/>
      <c r="AX107" s="21"/>
      <c r="AY107" s="21"/>
      <c r="AZ107" s="21"/>
      <c r="BA107" s="21"/>
      <c r="BB107" s="52"/>
      <c r="BC107" s="37"/>
      <c r="BD107" s="23"/>
      <c r="BE107" s="23"/>
      <c r="BF107" s="10"/>
      <c r="BG107" s="13"/>
      <c r="BH107" s="10"/>
      <c r="BI107" s="21"/>
      <c r="BJ107" s="38"/>
    </row>
    <row r="108" spans="2:62" x14ac:dyDescent="0.25">
      <c r="B108" s="34">
        <v>1972</v>
      </c>
      <c r="C108" s="67"/>
      <c r="D108" s="4"/>
      <c r="E108" s="4"/>
      <c r="F108" s="4"/>
      <c r="G108" s="68"/>
      <c r="H108" s="102"/>
      <c r="I108" s="102"/>
      <c r="J108" s="102"/>
      <c r="K108" s="102"/>
      <c r="L108" s="102"/>
      <c r="M108" s="67"/>
      <c r="N108" s="4"/>
      <c r="O108" s="4"/>
      <c r="P108" s="4"/>
      <c r="Q108" s="68"/>
      <c r="R108" s="67"/>
      <c r="S108" s="4"/>
      <c r="T108" s="4"/>
      <c r="U108" s="4"/>
      <c r="V108" s="68"/>
      <c r="W108" s="16"/>
      <c r="X108" s="16"/>
      <c r="Y108" s="16"/>
      <c r="Z108" s="16"/>
      <c r="AA108" s="28"/>
      <c r="AB108" s="145">
        <f t="shared" si="38"/>
        <v>0</v>
      </c>
      <c r="AC108" s="51"/>
      <c r="AD108" s="21"/>
      <c r="AE108" s="21"/>
      <c r="AF108" s="21"/>
      <c r="AG108" s="23"/>
      <c r="AH108" s="21"/>
      <c r="AI108" s="52"/>
      <c r="AJ108" s="78"/>
      <c r="AK108" s="51"/>
      <c r="AL108" s="21"/>
      <c r="AM108" s="21"/>
      <c r="AN108" s="21"/>
      <c r="AO108" s="21"/>
      <c r="AP108" s="52"/>
      <c r="AQ108" s="51"/>
      <c r="AR108" s="50"/>
      <c r="AS108" s="50"/>
      <c r="AT108" s="50"/>
      <c r="AU108" s="50"/>
      <c r="AV108" s="61"/>
      <c r="AW108" s="51"/>
      <c r="AX108" s="21"/>
      <c r="AY108" s="21"/>
      <c r="AZ108" s="21"/>
      <c r="BA108" s="21"/>
      <c r="BB108" s="52"/>
      <c r="BC108" s="37"/>
      <c r="BD108" s="23"/>
      <c r="BE108" s="23"/>
      <c r="BF108" s="10"/>
      <c r="BG108" s="13"/>
      <c r="BH108" s="10"/>
      <c r="BI108" s="21"/>
      <c r="BJ108" s="38"/>
    </row>
    <row r="109" spans="2:62" x14ac:dyDescent="0.25">
      <c r="B109" s="34">
        <v>1973</v>
      </c>
      <c r="C109" s="67"/>
      <c r="D109" s="4"/>
      <c r="E109" s="4"/>
      <c r="F109" s="4"/>
      <c r="G109" s="68"/>
      <c r="H109" s="102"/>
      <c r="I109" s="102"/>
      <c r="J109" s="102"/>
      <c r="K109" s="102"/>
      <c r="L109" s="102"/>
      <c r="M109" s="67"/>
      <c r="N109" s="4"/>
      <c r="O109" s="4"/>
      <c r="P109" s="4"/>
      <c r="Q109" s="68"/>
      <c r="R109" s="67"/>
      <c r="S109" s="4"/>
      <c r="T109" s="4"/>
      <c r="U109" s="4"/>
      <c r="V109" s="68"/>
      <c r="W109" s="16"/>
      <c r="X109" s="16"/>
      <c r="Y109" s="16"/>
      <c r="Z109" s="16"/>
      <c r="AA109" s="28"/>
      <c r="AB109" s="145">
        <f t="shared" si="38"/>
        <v>0</v>
      </c>
      <c r="AC109" s="51"/>
      <c r="AD109" s="21"/>
      <c r="AE109" s="21"/>
      <c r="AF109" s="21"/>
      <c r="AG109" s="23"/>
      <c r="AH109" s="21"/>
      <c r="AI109" s="52"/>
      <c r="AJ109" s="78"/>
      <c r="AK109" s="51"/>
      <c r="AL109" s="21"/>
      <c r="AM109" s="21"/>
      <c r="AN109" s="21"/>
      <c r="AO109" s="21"/>
      <c r="AP109" s="52"/>
      <c r="AQ109" s="51"/>
      <c r="AR109" s="50"/>
      <c r="AS109" s="50"/>
      <c r="AT109" s="50"/>
      <c r="AU109" s="50"/>
      <c r="AV109" s="61"/>
      <c r="AW109" s="51"/>
      <c r="AX109" s="21"/>
      <c r="AY109" s="21"/>
      <c r="AZ109" s="21"/>
      <c r="BA109" s="21"/>
      <c r="BB109" s="52"/>
      <c r="BC109" s="37"/>
      <c r="BD109" s="23"/>
      <c r="BE109" s="23"/>
      <c r="BF109" s="10"/>
      <c r="BG109" s="13"/>
      <c r="BH109" s="10"/>
      <c r="BI109" s="21"/>
      <c r="BJ109" s="38"/>
    </row>
    <row r="110" spans="2:62" x14ac:dyDescent="0.25">
      <c r="B110" s="34">
        <v>1974</v>
      </c>
      <c r="C110" s="67"/>
      <c r="D110" s="4"/>
      <c r="E110" s="4"/>
      <c r="F110" s="4"/>
      <c r="G110" s="68"/>
      <c r="H110" s="102"/>
      <c r="I110" s="102"/>
      <c r="J110" s="102"/>
      <c r="K110" s="102"/>
      <c r="L110" s="102"/>
      <c r="M110" s="67"/>
      <c r="N110" s="4"/>
      <c r="O110" s="4"/>
      <c r="P110" s="4"/>
      <c r="Q110" s="68"/>
      <c r="R110" s="67"/>
      <c r="S110" s="4"/>
      <c r="T110" s="4"/>
      <c r="U110" s="4"/>
      <c r="V110" s="68"/>
      <c r="W110" s="16"/>
      <c r="X110" s="16"/>
      <c r="Y110" s="16"/>
      <c r="Z110" s="16"/>
      <c r="AA110" s="28"/>
      <c r="AB110" s="145">
        <f t="shared" si="38"/>
        <v>0</v>
      </c>
      <c r="AC110" s="51"/>
      <c r="AD110" s="21"/>
      <c r="AE110" s="21"/>
      <c r="AF110" s="21"/>
      <c r="AG110" s="23"/>
      <c r="AH110" s="21"/>
      <c r="AI110" s="52"/>
      <c r="AJ110" s="78"/>
      <c r="AK110" s="51"/>
      <c r="AL110" s="21"/>
      <c r="AM110" s="21"/>
      <c r="AN110" s="21"/>
      <c r="AO110" s="21"/>
      <c r="AP110" s="52"/>
      <c r="AQ110" s="51"/>
      <c r="AR110" s="50"/>
      <c r="AS110" s="50"/>
      <c r="AT110" s="50"/>
      <c r="AU110" s="50"/>
      <c r="AV110" s="61"/>
      <c r="AW110" s="51"/>
      <c r="AX110" s="21"/>
      <c r="AY110" s="21"/>
      <c r="AZ110" s="21"/>
      <c r="BA110" s="21"/>
      <c r="BB110" s="52"/>
      <c r="BC110" s="37"/>
      <c r="BD110" s="23"/>
      <c r="BE110" s="23"/>
      <c r="BF110" s="10"/>
      <c r="BG110" s="13"/>
      <c r="BH110" s="10"/>
      <c r="BI110" s="21"/>
      <c r="BJ110" s="38"/>
    </row>
    <row r="111" spans="2:62" x14ac:dyDescent="0.25">
      <c r="B111" s="34">
        <v>1975</v>
      </c>
      <c r="C111" s="67"/>
      <c r="D111" s="4"/>
      <c r="E111" s="4"/>
      <c r="F111" s="4"/>
      <c r="G111" s="68"/>
      <c r="H111" s="102"/>
      <c r="I111" s="102"/>
      <c r="J111" s="102"/>
      <c r="K111" s="102"/>
      <c r="L111" s="102"/>
      <c r="M111" s="67"/>
      <c r="N111" s="4"/>
      <c r="O111" s="4"/>
      <c r="P111" s="4"/>
      <c r="Q111" s="68"/>
      <c r="R111" s="67"/>
      <c r="S111" s="4"/>
      <c r="T111" s="4"/>
      <c r="U111" s="4"/>
      <c r="V111" s="68"/>
      <c r="W111" s="16"/>
      <c r="X111" s="16"/>
      <c r="Y111" s="16"/>
      <c r="Z111" s="16"/>
      <c r="AA111" s="28"/>
      <c r="AB111" s="145">
        <f t="shared" si="38"/>
        <v>0</v>
      </c>
      <c r="AC111" s="51"/>
      <c r="AD111" s="21"/>
      <c r="AE111" s="21"/>
      <c r="AF111" s="21"/>
      <c r="AG111" s="23"/>
      <c r="AH111" s="21"/>
      <c r="AI111" s="52"/>
      <c r="AJ111" s="78"/>
      <c r="AK111" s="51"/>
      <c r="AL111" s="21"/>
      <c r="AM111" s="21"/>
      <c r="AN111" s="21"/>
      <c r="AO111" s="21"/>
      <c r="AP111" s="52"/>
      <c r="AQ111" s="51"/>
      <c r="AR111" s="50"/>
      <c r="AS111" s="50"/>
      <c r="AT111" s="50"/>
      <c r="AU111" s="50"/>
      <c r="AV111" s="61"/>
      <c r="AW111" s="51"/>
      <c r="AX111" s="21"/>
      <c r="AY111" s="21"/>
      <c r="AZ111" s="21"/>
      <c r="BA111" s="21"/>
      <c r="BB111" s="52"/>
      <c r="BC111" s="37"/>
      <c r="BD111" s="23"/>
      <c r="BE111" s="23"/>
      <c r="BF111" s="10"/>
      <c r="BG111" s="13"/>
      <c r="BH111" s="10"/>
      <c r="BI111" s="21"/>
      <c r="BJ111" s="38"/>
    </row>
    <row r="112" spans="2:62" x14ac:dyDescent="0.25">
      <c r="B112" s="34">
        <v>1976</v>
      </c>
      <c r="C112" s="67"/>
      <c r="D112" s="4"/>
      <c r="E112" s="4"/>
      <c r="F112" s="4"/>
      <c r="G112" s="68"/>
      <c r="H112" s="102"/>
      <c r="I112" s="102"/>
      <c r="J112" s="102"/>
      <c r="K112" s="102"/>
      <c r="L112" s="102"/>
      <c r="M112" s="67"/>
      <c r="N112" s="4"/>
      <c r="O112" s="4"/>
      <c r="P112" s="4"/>
      <c r="Q112" s="68"/>
      <c r="R112" s="67"/>
      <c r="S112" s="4"/>
      <c r="T112" s="4"/>
      <c r="U112" s="4"/>
      <c r="V112" s="68"/>
      <c r="W112" s="16"/>
      <c r="X112" s="16"/>
      <c r="Y112" s="16"/>
      <c r="Z112" s="16"/>
      <c r="AA112" s="28"/>
      <c r="AB112" s="145">
        <f t="shared" si="38"/>
        <v>0</v>
      </c>
      <c r="AC112" s="51"/>
      <c r="AD112" s="21"/>
      <c r="AE112" s="21"/>
      <c r="AF112" s="21"/>
      <c r="AG112" s="23"/>
      <c r="AH112" s="21"/>
      <c r="AI112" s="52"/>
      <c r="AJ112" s="78"/>
      <c r="AK112" s="51"/>
      <c r="AL112" s="21"/>
      <c r="AM112" s="21"/>
      <c r="AN112" s="21"/>
      <c r="AO112" s="21"/>
      <c r="AP112" s="52"/>
      <c r="AQ112" s="51"/>
      <c r="AR112" s="50"/>
      <c r="AS112" s="50"/>
      <c r="AT112" s="50"/>
      <c r="AU112" s="50"/>
      <c r="AV112" s="61"/>
      <c r="AW112" s="51"/>
      <c r="AX112" s="21"/>
      <c r="AY112" s="21"/>
      <c r="AZ112" s="21"/>
      <c r="BA112" s="21"/>
      <c r="BB112" s="52"/>
      <c r="BC112" s="37"/>
      <c r="BD112" s="23"/>
      <c r="BE112" s="23"/>
      <c r="BF112" s="10"/>
      <c r="BG112" s="13"/>
      <c r="BH112" s="10"/>
      <c r="BI112" s="21"/>
      <c r="BJ112" s="38"/>
    </row>
    <row r="113" spans="2:62" x14ac:dyDescent="0.25">
      <c r="B113" s="34">
        <v>1977</v>
      </c>
      <c r="C113" s="67"/>
      <c r="D113" s="4"/>
      <c r="E113" s="4"/>
      <c r="F113" s="4"/>
      <c r="G113" s="68"/>
      <c r="H113" s="102"/>
      <c r="I113" s="102"/>
      <c r="J113" s="102"/>
      <c r="K113" s="102"/>
      <c r="L113" s="102"/>
      <c r="M113" s="67"/>
      <c r="N113" s="4"/>
      <c r="O113" s="4"/>
      <c r="P113" s="4"/>
      <c r="Q113" s="68"/>
      <c r="R113" s="67"/>
      <c r="S113" s="4"/>
      <c r="T113" s="4"/>
      <c r="U113" s="4"/>
      <c r="V113" s="68"/>
      <c r="W113" s="16"/>
      <c r="X113" s="16"/>
      <c r="Y113" s="16"/>
      <c r="Z113" s="16"/>
      <c r="AA113" s="28"/>
      <c r="AB113" s="145">
        <f t="shared" si="38"/>
        <v>0</v>
      </c>
      <c r="AC113" s="51"/>
      <c r="AD113" s="21"/>
      <c r="AE113" s="21"/>
      <c r="AF113" s="21"/>
      <c r="AG113" s="23"/>
      <c r="AH113" s="21"/>
      <c r="AI113" s="52"/>
      <c r="AJ113" s="78"/>
      <c r="AK113" s="51"/>
      <c r="AL113" s="21"/>
      <c r="AM113" s="21"/>
      <c r="AN113" s="21"/>
      <c r="AO113" s="21"/>
      <c r="AP113" s="52"/>
      <c r="AQ113" s="51"/>
      <c r="AR113" s="50"/>
      <c r="AS113" s="50"/>
      <c r="AT113" s="50"/>
      <c r="AU113" s="50"/>
      <c r="AV113" s="61"/>
      <c r="AW113" s="51"/>
      <c r="AX113" s="21"/>
      <c r="AY113" s="21"/>
      <c r="AZ113" s="21"/>
      <c r="BA113" s="21"/>
      <c r="BB113" s="52"/>
      <c r="BC113" s="37"/>
      <c r="BD113" s="23"/>
      <c r="BE113" s="23"/>
      <c r="BF113" s="10"/>
      <c r="BG113" s="13"/>
      <c r="BH113" s="10"/>
      <c r="BI113" s="21"/>
      <c r="BJ113" s="38"/>
    </row>
    <row r="114" spans="2:62" x14ac:dyDescent="0.25">
      <c r="B114" s="34">
        <v>1978</v>
      </c>
      <c r="C114" s="67"/>
      <c r="D114" s="4"/>
      <c r="E114" s="4"/>
      <c r="F114" s="4"/>
      <c r="G114" s="68"/>
      <c r="H114" s="102"/>
      <c r="I114" s="102"/>
      <c r="J114" s="102"/>
      <c r="K114" s="102"/>
      <c r="L114" s="102"/>
      <c r="M114" s="67"/>
      <c r="N114" s="4"/>
      <c r="O114" s="4"/>
      <c r="P114" s="4"/>
      <c r="Q114" s="68"/>
      <c r="R114" s="67"/>
      <c r="S114" s="4"/>
      <c r="T114" s="4"/>
      <c r="U114" s="4"/>
      <c r="V114" s="68"/>
      <c r="W114" s="16"/>
      <c r="X114" s="16"/>
      <c r="Y114" s="16"/>
      <c r="Z114" s="16"/>
      <c r="AA114" s="28"/>
      <c r="AB114" s="145">
        <f t="shared" si="38"/>
        <v>0</v>
      </c>
      <c r="AC114" s="51"/>
      <c r="AD114" s="21"/>
      <c r="AE114" s="21"/>
      <c r="AF114" s="21"/>
      <c r="AG114" s="23"/>
      <c r="AH114" s="21"/>
      <c r="AI114" s="52"/>
      <c r="AJ114" s="78"/>
      <c r="AK114" s="51"/>
      <c r="AL114" s="21"/>
      <c r="AM114" s="21"/>
      <c r="AN114" s="21"/>
      <c r="AO114" s="21"/>
      <c r="AP114" s="52"/>
      <c r="AQ114" s="51"/>
      <c r="AR114" s="50"/>
      <c r="AS114" s="50"/>
      <c r="AT114" s="50"/>
      <c r="AU114" s="50"/>
      <c r="AV114" s="61"/>
      <c r="AW114" s="51"/>
      <c r="AX114" s="21"/>
      <c r="AY114" s="21"/>
      <c r="AZ114" s="21"/>
      <c r="BA114" s="21"/>
      <c r="BB114" s="52"/>
      <c r="BC114" s="37"/>
      <c r="BD114" s="23"/>
      <c r="BE114" s="23"/>
      <c r="BF114" s="10"/>
      <c r="BG114" s="13"/>
      <c r="BH114" s="10"/>
      <c r="BI114" s="21"/>
      <c r="BJ114" s="38"/>
    </row>
    <row r="115" spans="2:62" x14ac:dyDescent="0.25">
      <c r="B115" s="34">
        <v>1979</v>
      </c>
      <c r="C115" s="67"/>
      <c r="D115" s="4"/>
      <c r="E115" s="4"/>
      <c r="F115" s="4"/>
      <c r="G115" s="68"/>
      <c r="H115" s="102"/>
      <c r="I115" s="102"/>
      <c r="J115" s="102"/>
      <c r="K115" s="102"/>
      <c r="L115" s="102"/>
      <c r="M115" s="67"/>
      <c r="N115" s="4"/>
      <c r="O115" s="4"/>
      <c r="P115" s="4"/>
      <c r="Q115" s="68"/>
      <c r="R115" s="67"/>
      <c r="S115" s="4"/>
      <c r="T115" s="4"/>
      <c r="U115" s="4"/>
      <c r="V115" s="68"/>
      <c r="W115" s="16"/>
      <c r="X115" s="16"/>
      <c r="Y115" s="16"/>
      <c r="Z115" s="16"/>
      <c r="AA115" s="28"/>
      <c r="AB115" s="145">
        <f t="shared" si="38"/>
        <v>0</v>
      </c>
      <c r="AC115" s="51"/>
      <c r="AD115" s="21"/>
      <c r="AE115" s="21"/>
      <c r="AF115" s="21"/>
      <c r="AG115" s="23"/>
      <c r="AH115" s="21"/>
      <c r="AI115" s="52"/>
      <c r="AJ115" s="78"/>
      <c r="AK115" s="51"/>
      <c r="AL115" s="21"/>
      <c r="AM115" s="21"/>
      <c r="AN115" s="21"/>
      <c r="AO115" s="21"/>
      <c r="AP115" s="52"/>
      <c r="AQ115" s="51"/>
      <c r="AR115" s="50"/>
      <c r="AS115" s="50"/>
      <c r="AT115" s="50"/>
      <c r="AU115" s="50"/>
      <c r="AV115" s="61"/>
      <c r="AW115" s="51"/>
      <c r="AX115" s="21"/>
      <c r="AY115" s="21"/>
      <c r="AZ115" s="21"/>
      <c r="BA115" s="21"/>
      <c r="BB115" s="52"/>
      <c r="BC115" s="37"/>
      <c r="BD115" s="23"/>
      <c r="BE115" s="23"/>
      <c r="BF115" s="10"/>
      <c r="BG115" s="13"/>
      <c r="BH115" s="10"/>
      <c r="BI115" s="21"/>
      <c r="BJ115" s="38"/>
    </row>
    <row r="116" spans="2:62" x14ac:dyDescent="0.25">
      <c r="B116" s="34">
        <v>1980</v>
      </c>
      <c r="C116" s="67"/>
      <c r="D116" s="4"/>
      <c r="E116" s="4"/>
      <c r="F116" s="4"/>
      <c r="G116" s="68"/>
      <c r="H116" s="102"/>
      <c r="I116" s="102"/>
      <c r="J116" s="102"/>
      <c r="K116" s="102"/>
      <c r="L116" s="102"/>
      <c r="M116" s="67"/>
      <c r="N116" s="4"/>
      <c r="O116" s="4"/>
      <c r="P116" s="4"/>
      <c r="Q116" s="68"/>
      <c r="R116" s="67"/>
      <c r="S116" s="4"/>
      <c r="T116" s="4"/>
      <c r="U116" s="4"/>
      <c r="V116" s="68"/>
      <c r="W116" s="16"/>
      <c r="X116" s="16"/>
      <c r="Y116" s="16"/>
      <c r="Z116" s="16"/>
      <c r="AA116" s="28"/>
      <c r="AB116" s="145">
        <f t="shared" si="38"/>
        <v>0</v>
      </c>
      <c r="AC116" s="51"/>
      <c r="AD116" s="21"/>
      <c r="AE116" s="21"/>
      <c r="AF116" s="21"/>
      <c r="AG116" s="23"/>
      <c r="AH116" s="21"/>
      <c r="AI116" s="52"/>
      <c r="AJ116" s="78"/>
      <c r="AK116" s="51"/>
      <c r="AL116" s="21"/>
      <c r="AM116" s="21"/>
      <c r="AN116" s="21"/>
      <c r="AO116" s="21"/>
      <c r="AP116" s="52"/>
      <c r="AQ116" s="51"/>
      <c r="AR116" s="50"/>
      <c r="AS116" s="50"/>
      <c r="AT116" s="50"/>
      <c r="AU116" s="50"/>
      <c r="AV116" s="61"/>
      <c r="AW116" s="51"/>
      <c r="AX116" s="21"/>
      <c r="AY116" s="21"/>
      <c r="AZ116" s="21"/>
      <c r="BA116" s="21"/>
      <c r="BB116" s="52"/>
      <c r="BC116" s="37"/>
      <c r="BD116" s="23"/>
      <c r="BE116" s="23"/>
      <c r="BF116" s="10"/>
      <c r="BG116" s="13"/>
      <c r="BH116" s="10"/>
      <c r="BI116" s="21"/>
      <c r="BJ116" s="38"/>
    </row>
    <row r="117" spans="2:62" x14ac:dyDescent="0.25">
      <c r="B117" s="34">
        <v>1981</v>
      </c>
      <c r="C117" s="67"/>
      <c r="D117" s="4"/>
      <c r="E117" s="4"/>
      <c r="F117" s="4"/>
      <c r="G117" s="68"/>
      <c r="H117" s="102"/>
      <c r="I117" s="102"/>
      <c r="J117" s="102"/>
      <c r="K117" s="102"/>
      <c r="L117" s="102"/>
      <c r="M117" s="67"/>
      <c r="N117" s="4"/>
      <c r="O117" s="4"/>
      <c r="P117" s="4"/>
      <c r="Q117" s="68"/>
      <c r="R117" s="67"/>
      <c r="S117" s="4"/>
      <c r="T117" s="4"/>
      <c r="U117" s="4"/>
      <c r="V117" s="68"/>
      <c r="W117" s="16"/>
      <c r="X117" s="16"/>
      <c r="Y117" s="16"/>
      <c r="Z117" s="16"/>
      <c r="AA117" s="28"/>
      <c r="AB117" s="145">
        <f t="shared" si="38"/>
        <v>0</v>
      </c>
      <c r="AC117" s="51"/>
      <c r="AD117" s="21"/>
      <c r="AE117" s="21"/>
      <c r="AF117" s="21"/>
      <c r="AG117" s="23"/>
      <c r="AH117" s="21"/>
      <c r="AI117" s="52"/>
      <c r="AJ117" s="78"/>
      <c r="AK117" s="51"/>
      <c r="AL117" s="21"/>
      <c r="AM117" s="21"/>
      <c r="AN117" s="21"/>
      <c r="AO117" s="21"/>
      <c r="AP117" s="52"/>
      <c r="AQ117" s="51"/>
      <c r="AR117" s="50"/>
      <c r="AS117" s="50"/>
      <c r="AT117" s="50"/>
      <c r="AU117" s="50"/>
      <c r="AV117" s="61"/>
      <c r="AW117" s="51"/>
      <c r="AX117" s="21"/>
      <c r="AY117" s="21"/>
      <c r="AZ117" s="21"/>
      <c r="BA117" s="21"/>
      <c r="BB117" s="52"/>
      <c r="BC117" s="37"/>
      <c r="BD117" s="23"/>
      <c r="BE117" s="23"/>
      <c r="BF117" s="10"/>
      <c r="BG117" s="13"/>
      <c r="BH117" s="10"/>
      <c r="BI117" s="21"/>
      <c r="BJ117" s="38"/>
    </row>
    <row r="118" spans="2:62" x14ac:dyDescent="0.25">
      <c r="B118" s="34">
        <v>1982</v>
      </c>
      <c r="C118" s="67"/>
      <c r="D118" s="4"/>
      <c r="E118" s="4"/>
      <c r="F118" s="4"/>
      <c r="G118" s="68"/>
      <c r="H118" s="102"/>
      <c r="I118" s="102"/>
      <c r="J118" s="102"/>
      <c r="K118" s="102"/>
      <c r="L118" s="102"/>
      <c r="M118" s="67"/>
      <c r="N118" s="4"/>
      <c r="O118" s="4"/>
      <c r="P118" s="4"/>
      <c r="Q118" s="68"/>
      <c r="R118" s="67"/>
      <c r="S118" s="4"/>
      <c r="T118" s="4"/>
      <c r="U118" s="4"/>
      <c r="V118" s="68"/>
      <c r="W118" s="16"/>
      <c r="X118" s="16"/>
      <c r="Y118" s="16"/>
      <c r="Z118" s="16"/>
      <c r="AA118" s="28"/>
      <c r="AB118" s="145">
        <f t="shared" si="38"/>
        <v>0</v>
      </c>
      <c r="AC118" s="51"/>
      <c r="AD118" s="21"/>
      <c r="AE118" s="21"/>
      <c r="AF118" s="21"/>
      <c r="AG118" s="23"/>
      <c r="AH118" s="21"/>
      <c r="AI118" s="52"/>
      <c r="AJ118" s="78"/>
      <c r="AK118" s="51"/>
      <c r="AL118" s="21"/>
      <c r="AM118" s="21"/>
      <c r="AN118" s="21"/>
      <c r="AO118" s="21"/>
      <c r="AP118" s="52"/>
      <c r="AQ118" s="51"/>
      <c r="AR118" s="50"/>
      <c r="AS118" s="50"/>
      <c r="AT118" s="50"/>
      <c r="AU118" s="50"/>
      <c r="AV118" s="61"/>
      <c r="AW118" s="51"/>
      <c r="AX118" s="21"/>
      <c r="AY118" s="21"/>
      <c r="AZ118" s="21"/>
      <c r="BA118" s="21"/>
      <c r="BB118" s="52"/>
      <c r="BC118" s="37"/>
      <c r="BD118" s="23"/>
      <c r="BE118" s="23"/>
      <c r="BF118" s="10"/>
      <c r="BG118" s="13"/>
      <c r="BH118" s="10"/>
      <c r="BI118" s="21"/>
      <c r="BJ118" s="38"/>
    </row>
    <row r="119" spans="2:62" x14ac:dyDescent="0.25">
      <c r="B119" s="34">
        <v>1983</v>
      </c>
      <c r="C119" s="67"/>
      <c r="D119" s="4"/>
      <c r="E119" s="4"/>
      <c r="F119" s="4"/>
      <c r="G119" s="68"/>
      <c r="H119" s="102"/>
      <c r="I119" s="102"/>
      <c r="J119" s="102"/>
      <c r="K119" s="102"/>
      <c r="L119" s="102"/>
      <c r="M119" s="67"/>
      <c r="N119" s="4"/>
      <c r="O119" s="4"/>
      <c r="P119" s="4"/>
      <c r="Q119" s="68"/>
      <c r="R119" s="67"/>
      <c r="S119" s="4"/>
      <c r="T119" s="4"/>
      <c r="U119" s="4"/>
      <c r="V119" s="68"/>
      <c r="W119" s="16"/>
      <c r="X119" s="16"/>
      <c r="Y119" s="16"/>
      <c r="Z119" s="16"/>
      <c r="AA119" s="28"/>
      <c r="AB119" s="145">
        <f t="shared" si="38"/>
        <v>0</v>
      </c>
      <c r="AC119" s="51"/>
      <c r="AD119" s="21"/>
      <c r="AE119" s="21"/>
      <c r="AF119" s="21"/>
      <c r="AG119" s="23"/>
      <c r="AH119" s="21"/>
      <c r="AI119" s="52"/>
      <c r="AJ119" s="78"/>
      <c r="AK119" s="51"/>
      <c r="AL119" s="21"/>
      <c r="AM119" s="21"/>
      <c r="AN119" s="21"/>
      <c r="AO119" s="21"/>
      <c r="AP119" s="52"/>
      <c r="AQ119" s="51"/>
      <c r="AR119" s="50"/>
      <c r="AS119" s="50"/>
      <c r="AT119" s="50"/>
      <c r="AU119" s="50"/>
      <c r="AV119" s="61"/>
      <c r="AW119" s="51"/>
      <c r="AX119" s="21"/>
      <c r="AY119" s="21"/>
      <c r="AZ119" s="21"/>
      <c r="BA119" s="21"/>
      <c r="BB119" s="52"/>
      <c r="BC119" s="37"/>
      <c r="BD119" s="23"/>
      <c r="BE119" s="23"/>
      <c r="BF119" s="10"/>
      <c r="BG119" s="13"/>
      <c r="BH119" s="10"/>
      <c r="BI119" s="21"/>
      <c r="BJ119" s="38"/>
    </row>
    <row r="120" spans="2:62" x14ac:dyDescent="0.25">
      <c r="B120" s="34">
        <v>1984</v>
      </c>
      <c r="C120" s="67">
        <v>2.4129749978156395E-2</v>
      </c>
      <c r="D120" s="4">
        <v>1.6344992999835332E-2</v>
      </c>
      <c r="E120" s="4">
        <v>2.1893703981886257E-2</v>
      </c>
      <c r="F120" s="4">
        <v>2.4965849291229008E-2</v>
      </c>
      <c r="G120" s="68">
        <v>0.27419155347548768</v>
      </c>
      <c r="H120" s="102">
        <v>3.2176601518949785E-2</v>
      </c>
      <c r="I120" s="102">
        <v>2.1795763613871807E-2</v>
      </c>
      <c r="J120" s="102">
        <v>2.4833265991460768E-2</v>
      </c>
      <c r="K120" s="102">
        <v>3.3291525397206256E-2</v>
      </c>
      <c r="L120" s="102">
        <v>0.3656296631348957</v>
      </c>
      <c r="M120" s="67">
        <v>3.2176601518949785E-2</v>
      </c>
      <c r="N120" s="4">
        <v>2.1795763613871807E-2</v>
      </c>
      <c r="O120" s="4">
        <v>2.4833265991460768E-2</v>
      </c>
      <c r="P120" s="4">
        <v>3.3291525397206256E-2</v>
      </c>
      <c r="Q120" s="68">
        <v>0.3656296631348957</v>
      </c>
      <c r="R120" s="67">
        <v>4.9766939603476425E-2</v>
      </c>
      <c r="S120" s="4">
        <v>3.4613549862161065E-2</v>
      </c>
      <c r="T120" s="4">
        <f>(W120+Z120)/(AC120+AH120)</f>
        <v>4.5495868672559399E-2</v>
      </c>
      <c r="U120" s="4">
        <v>5.1491371230569981E-2</v>
      </c>
      <c r="V120" s="68">
        <v>0.47987096320912292</v>
      </c>
      <c r="W120" s="16">
        <v>0.47989999999999999</v>
      </c>
      <c r="X120" s="16">
        <v>0.11799999999999999</v>
      </c>
      <c r="Y120" s="16">
        <v>0.90900000000000003</v>
      </c>
      <c r="Z120" s="16">
        <v>0.13100000000000001</v>
      </c>
      <c r="AA120" s="28">
        <v>7.0126547929208777E-2</v>
      </c>
      <c r="AB120" s="145">
        <f t="shared" si="38"/>
        <v>17.812690001011447</v>
      </c>
      <c r="AC120" s="51">
        <v>9.6429477846871059</v>
      </c>
      <c r="AD120" s="21">
        <v>2.2916460987534242</v>
      </c>
      <c r="AE120" s="21">
        <v>1.8942592273578909</v>
      </c>
      <c r="AF120" s="21">
        <f>SUM(AC120:AE120)</f>
        <v>13.828853110798422</v>
      </c>
      <c r="AG120" s="23">
        <f>(AC120+AD120)/AF120</f>
        <v>0.86302123450290058</v>
      </c>
      <c r="AH120" s="21">
        <f>0.95*SUM(AC120:AE120)*(BG120-1)</f>
        <v>3.784645045702375</v>
      </c>
      <c r="AI120" s="52">
        <f>0.05*SUM(AC120:AE120)*(BG120-1)</f>
        <v>0.19919184451065133</v>
      </c>
      <c r="AJ120" s="78">
        <f>(1+(BD120-1)/((AC120+AD120)/(AF120)))</f>
        <v>1.1784677802028332</v>
      </c>
      <c r="AK120" s="51">
        <f>AC120*(1+(BD120-1)/((AC120+AD120)/(AF120)))</f>
        <v>11.363903270432042</v>
      </c>
      <c r="AL120" s="21">
        <f>AD120*(1+(BD120-1)/((AC120+AD120)/(AF120)))</f>
        <v>2.7006310910084306</v>
      </c>
      <c r="AM120" s="21">
        <f>AE120</f>
        <v>1.8942592273578909</v>
      </c>
      <c r="AN120" s="21">
        <f>SUM(AK120:AM120)</f>
        <v>15.958793588798363</v>
      </c>
      <c r="AO120" s="21">
        <f>0.95*SUM(AK120:AM120)*(BG120-1)</f>
        <v>4.3675616920154985</v>
      </c>
      <c r="AP120" s="52">
        <f>0.05*SUM(AK120:AM120)*(BG120-1)</f>
        <v>0.22987166800081574</v>
      </c>
      <c r="AQ120" s="51">
        <f t="shared" ref="AQ120:AV120" si="49">AK120*$BE120</f>
        <v>14.914564538998071</v>
      </c>
      <c r="AR120" s="50">
        <f t="shared" si="49"/>
        <v>3.5444455786307185</v>
      </c>
      <c r="AS120" s="50">
        <f t="shared" si="49"/>
        <v>2.4861221384672851</v>
      </c>
      <c r="AT120" s="50">
        <f t="shared" si="49"/>
        <v>20.945132256096073</v>
      </c>
      <c r="AU120" s="50">
        <f t="shared" si="49"/>
        <v>5.7322100675663545</v>
      </c>
      <c r="AV120" s="61">
        <f t="shared" si="49"/>
        <v>0.30169526671401869</v>
      </c>
      <c r="AW120" s="51">
        <f t="shared" ref="AW120:BB120" si="50">AQ120*$BJ120</f>
        <v>19.888312163799149</v>
      </c>
      <c r="AX120" s="21">
        <f t="shared" si="50"/>
        <v>4.7264564735418686</v>
      </c>
      <c r="AY120" s="21">
        <f t="shared" si="50"/>
        <v>3.3152005905289976</v>
      </c>
      <c r="AZ120" s="21">
        <f t="shared" si="50"/>
        <v>27.929969227870011</v>
      </c>
      <c r="BA120" s="21">
        <f t="shared" si="50"/>
        <v>7.6438023325547535</v>
      </c>
      <c r="BB120" s="52">
        <f t="shared" si="50"/>
        <v>0.40230538592393444</v>
      </c>
      <c r="BC120" s="37">
        <v>13.8</v>
      </c>
      <c r="BD120" s="23">
        <v>1.1540214839896414</v>
      </c>
      <c r="BE120" s="23">
        <v>1.3124508528512877</v>
      </c>
      <c r="BF120" s="10">
        <f>BC120*BD120*BE120</f>
        <v>20.901431436018608</v>
      </c>
      <c r="BG120" s="13">
        <v>1.2880815103243957</v>
      </c>
      <c r="BH120" s="10">
        <v>26.959817359502264</v>
      </c>
      <c r="BI120" s="21">
        <v>35.950447103084649</v>
      </c>
      <c r="BJ120" s="38">
        <f>BI120/BH120</f>
        <v>1.3334825909127885</v>
      </c>
    </row>
    <row r="121" spans="2:62" x14ac:dyDescent="0.25">
      <c r="B121" s="34">
        <v>1985</v>
      </c>
      <c r="C121" s="67"/>
      <c r="D121" s="4"/>
      <c r="E121" s="4"/>
      <c r="F121" s="4"/>
      <c r="G121" s="68"/>
      <c r="H121" s="102"/>
      <c r="I121" s="102"/>
      <c r="J121" s="102"/>
      <c r="K121" s="102"/>
      <c r="L121" s="102"/>
      <c r="M121" s="67"/>
      <c r="N121" s="4"/>
      <c r="O121" s="4"/>
      <c r="P121" s="4"/>
      <c r="Q121" s="68"/>
      <c r="R121" s="67"/>
      <c r="S121" s="4"/>
      <c r="T121" s="4"/>
      <c r="U121" s="4"/>
      <c r="V121" s="68"/>
      <c r="W121" s="16"/>
      <c r="X121" s="16"/>
      <c r="Y121" s="16"/>
      <c r="Z121" s="16"/>
      <c r="AA121" s="28"/>
      <c r="AB121" s="145">
        <f t="shared" si="38"/>
        <v>0</v>
      </c>
      <c r="AC121" s="51"/>
      <c r="AD121" s="21"/>
      <c r="AE121" s="21"/>
      <c r="AF121" s="21"/>
      <c r="AG121" s="23"/>
      <c r="AH121" s="21"/>
      <c r="AI121" s="52"/>
      <c r="AJ121" s="78"/>
      <c r="AK121" s="51"/>
      <c r="AL121" s="21"/>
      <c r="AM121" s="21"/>
      <c r="AN121" s="21"/>
      <c r="AO121" s="21"/>
      <c r="AP121" s="52"/>
      <c r="AQ121" s="51"/>
      <c r="AR121" s="50"/>
      <c r="AS121" s="50"/>
      <c r="AT121" s="50"/>
      <c r="AU121" s="50"/>
      <c r="AV121" s="61"/>
      <c r="AW121" s="51"/>
      <c r="AX121" s="21"/>
      <c r="AY121" s="21"/>
      <c r="AZ121" s="21"/>
      <c r="BA121" s="21"/>
      <c r="BB121" s="52"/>
      <c r="BC121" s="37"/>
      <c r="BD121" s="23"/>
      <c r="BE121" s="23"/>
      <c r="BF121" s="10"/>
      <c r="BG121" s="13"/>
      <c r="BH121" s="10"/>
      <c r="BI121" s="21"/>
      <c r="BJ121" s="38"/>
    </row>
    <row r="122" spans="2:62" x14ac:dyDescent="0.25">
      <c r="B122" s="34">
        <v>1986</v>
      </c>
      <c r="C122" s="67"/>
      <c r="D122" s="4"/>
      <c r="E122" s="4"/>
      <c r="F122" s="4"/>
      <c r="G122" s="68"/>
      <c r="H122" s="102"/>
      <c r="I122" s="102"/>
      <c r="J122" s="102"/>
      <c r="K122" s="102"/>
      <c r="L122" s="102"/>
      <c r="M122" s="67"/>
      <c r="N122" s="4"/>
      <c r="O122" s="4"/>
      <c r="P122" s="4"/>
      <c r="Q122" s="68"/>
      <c r="R122" s="67"/>
      <c r="S122" s="4"/>
      <c r="T122" s="4"/>
      <c r="U122" s="4"/>
      <c r="V122" s="68"/>
      <c r="W122" s="16"/>
      <c r="X122" s="16"/>
      <c r="Y122" s="16"/>
      <c r="Z122" s="16"/>
      <c r="AA122" s="28"/>
      <c r="AB122" s="145">
        <f t="shared" si="38"/>
        <v>0</v>
      </c>
      <c r="AC122" s="51"/>
      <c r="AD122" s="21"/>
      <c r="AE122" s="21"/>
      <c r="AF122" s="21"/>
      <c r="AG122" s="23"/>
      <c r="AH122" s="21"/>
      <c r="AI122" s="52"/>
      <c r="AJ122" s="78"/>
      <c r="AK122" s="51"/>
      <c r="AL122" s="21"/>
      <c r="AM122" s="21"/>
      <c r="AN122" s="21"/>
      <c r="AO122" s="21"/>
      <c r="AP122" s="52"/>
      <c r="AQ122" s="51"/>
      <c r="AR122" s="50"/>
      <c r="AS122" s="50"/>
      <c r="AT122" s="50"/>
      <c r="AU122" s="50"/>
      <c r="AV122" s="61"/>
      <c r="AW122" s="51"/>
      <c r="AX122" s="21"/>
      <c r="AY122" s="21"/>
      <c r="AZ122" s="21"/>
      <c r="BA122" s="21"/>
      <c r="BB122" s="52"/>
      <c r="BC122" s="37"/>
      <c r="BD122" s="23"/>
      <c r="BE122" s="23"/>
      <c r="BF122" s="10"/>
      <c r="BG122" s="13"/>
      <c r="BH122" s="10"/>
      <c r="BI122" s="21"/>
      <c r="BJ122" s="38"/>
    </row>
    <row r="123" spans="2:62" x14ac:dyDescent="0.25">
      <c r="B123" s="34">
        <v>1987</v>
      </c>
      <c r="C123" s="67"/>
      <c r="D123" s="4"/>
      <c r="E123" s="4"/>
      <c r="F123" s="4"/>
      <c r="G123" s="68"/>
      <c r="H123" s="102"/>
      <c r="I123" s="102"/>
      <c r="J123" s="102"/>
      <c r="K123" s="102"/>
      <c r="L123" s="102"/>
      <c r="M123" s="67"/>
      <c r="N123" s="4"/>
      <c r="O123" s="4"/>
      <c r="P123" s="4"/>
      <c r="Q123" s="68"/>
      <c r="R123" s="67"/>
      <c r="S123" s="4"/>
      <c r="T123" s="4"/>
      <c r="U123" s="4"/>
      <c r="V123" s="68"/>
      <c r="W123" s="16"/>
      <c r="X123" s="16"/>
      <c r="Y123" s="16"/>
      <c r="Z123" s="16"/>
      <c r="AA123" s="28"/>
      <c r="AB123" s="145">
        <f t="shared" si="38"/>
        <v>0</v>
      </c>
      <c r="AC123" s="51"/>
      <c r="AD123" s="21"/>
      <c r="AE123" s="21"/>
      <c r="AF123" s="21"/>
      <c r="AG123" s="23"/>
      <c r="AH123" s="21"/>
      <c r="AI123" s="52"/>
      <c r="AJ123" s="78"/>
      <c r="AK123" s="51"/>
      <c r="AL123" s="21"/>
      <c r="AM123" s="21"/>
      <c r="AN123" s="21"/>
      <c r="AO123" s="21"/>
      <c r="AP123" s="52"/>
      <c r="AQ123" s="51"/>
      <c r="AR123" s="50"/>
      <c r="AS123" s="50"/>
      <c r="AT123" s="50"/>
      <c r="AU123" s="50"/>
      <c r="AV123" s="61"/>
      <c r="AW123" s="51"/>
      <c r="AX123" s="21"/>
      <c r="AY123" s="21"/>
      <c r="AZ123" s="21"/>
      <c r="BA123" s="21"/>
      <c r="BB123" s="52"/>
      <c r="BC123" s="37"/>
      <c r="BD123" s="23"/>
      <c r="BE123" s="23"/>
      <c r="BF123" s="10"/>
      <c r="BG123" s="13"/>
      <c r="BH123" s="10"/>
      <c r="BI123" s="21"/>
      <c r="BJ123" s="38"/>
    </row>
    <row r="124" spans="2:62" x14ac:dyDescent="0.25">
      <c r="B124" s="34">
        <v>1988</v>
      </c>
      <c r="C124" s="67"/>
      <c r="D124" s="4"/>
      <c r="E124" s="4"/>
      <c r="F124" s="4"/>
      <c r="G124" s="68"/>
      <c r="H124" s="102"/>
      <c r="I124" s="102"/>
      <c r="J124" s="102"/>
      <c r="K124" s="102"/>
      <c r="L124" s="102"/>
      <c r="M124" s="67"/>
      <c r="N124" s="4"/>
      <c r="O124" s="4"/>
      <c r="P124" s="4"/>
      <c r="Q124" s="68"/>
      <c r="R124" s="67"/>
      <c r="S124" s="4"/>
      <c r="T124" s="4"/>
      <c r="U124" s="4"/>
      <c r="V124" s="68"/>
      <c r="W124" s="16"/>
      <c r="X124" s="16"/>
      <c r="Y124" s="16"/>
      <c r="Z124" s="16"/>
      <c r="AA124" s="28"/>
      <c r="AB124" s="145">
        <f t="shared" si="38"/>
        <v>0</v>
      </c>
      <c r="AC124" s="51"/>
      <c r="AD124" s="21"/>
      <c r="AE124" s="21"/>
      <c r="AF124" s="21"/>
      <c r="AG124" s="23"/>
      <c r="AH124" s="21"/>
      <c r="AI124" s="52"/>
      <c r="AJ124" s="78"/>
      <c r="AK124" s="51"/>
      <c r="AL124" s="21"/>
      <c r="AM124" s="21"/>
      <c r="AN124" s="21"/>
      <c r="AO124" s="21"/>
      <c r="AP124" s="52"/>
      <c r="AQ124" s="51"/>
      <c r="AR124" s="50"/>
      <c r="AS124" s="50"/>
      <c r="AT124" s="50"/>
      <c r="AU124" s="50"/>
      <c r="AV124" s="61"/>
      <c r="AW124" s="51"/>
      <c r="AX124" s="21"/>
      <c r="AY124" s="21"/>
      <c r="AZ124" s="21"/>
      <c r="BA124" s="21"/>
      <c r="BB124" s="52"/>
      <c r="BC124" s="37"/>
      <c r="BD124" s="23"/>
      <c r="BE124" s="23"/>
      <c r="BF124" s="10"/>
      <c r="BG124" s="13"/>
      <c r="BH124" s="10"/>
      <c r="BI124" s="21"/>
      <c r="BJ124" s="38"/>
    </row>
    <row r="125" spans="2:62" x14ac:dyDescent="0.25">
      <c r="B125" s="34">
        <v>1989</v>
      </c>
      <c r="C125" s="67"/>
      <c r="D125" s="4"/>
      <c r="E125" s="4"/>
      <c r="F125" s="4"/>
      <c r="G125" s="68"/>
      <c r="H125" s="102"/>
      <c r="I125" s="102"/>
      <c r="J125" s="102"/>
      <c r="K125" s="102"/>
      <c r="L125" s="102"/>
      <c r="M125" s="67"/>
      <c r="N125" s="4"/>
      <c r="O125" s="4"/>
      <c r="P125" s="4"/>
      <c r="Q125" s="68"/>
      <c r="R125" s="67"/>
      <c r="S125" s="4"/>
      <c r="T125" s="4"/>
      <c r="U125" s="4"/>
      <c r="V125" s="68"/>
      <c r="W125" s="16"/>
      <c r="X125" s="16"/>
      <c r="Y125" s="16"/>
      <c r="Z125" s="16"/>
      <c r="AA125" s="28"/>
      <c r="AB125" s="145">
        <f t="shared" si="38"/>
        <v>0</v>
      </c>
      <c r="AC125" s="51"/>
      <c r="AD125" s="21"/>
      <c r="AE125" s="21"/>
      <c r="AF125" s="21"/>
      <c r="AG125" s="23"/>
      <c r="AH125" s="21"/>
      <c r="AI125" s="52"/>
      <c r="AJ125" s="78"/>
      <c r="AK125" s="51"/>
      <c r="AL125" s="21"/>
      <c r="AM125" s="21"/>
      <c r="AN125" s="21"/>
      <c r="AO125" s="21"/>
      <c r="AP125" s="52"/>
      <c r="AQ125" s="51"/>
      <c r="AR125" s="50"/>
      <c r="AS125" s="50"/>
      <c r="AT125" s="50"/>
      <c r="AU125" s="50"/>
      <c r="AV125" s="61"/>
      <c r="AW125" s="51"/>
      <c r="AX125" s="21"/>
      <c r="AY125" s="21"/>
      <c r="AZ125" s="21"/>
      <c r="BA125" s="21"/>
      <c r="BB125" s="52"/>
      <c r="BC125" s="37"/>
      <c r="BD125" s="23"/>
      <c r="BE125" s="23"/>
      <c r="BF125" s="10"/>
      <c r="BG125" s="13"/>
      <c r="BH125" s="10"/>
      <c r="BI125" s="21"/>
      <c r="BJ125" s="38"/>
    </row>
    <row r="126" spans="2:62" x14ac:dyDescent="0.25">
      <c r="B126" s="34">
        <v>1990</v>
      </c>
      <c r="C126" s="67"/>
      <c r="D126" s="4"/>
      <c r="E126" s="4"/>
      <c r="F126" s="4"/>
      <c r="G126" s="68"/>
      <c r="H126" s="102"/>
      <c r="I126" s="102"/>
      <c r="J126" s="102"/>
      <c r="K126" s="102"/>
      <c r="L126" s="102"/>
      <c r="M126" s="67"/>
      <c r="N126" s="4"/>
      <c r="O126" s="4"/>
      <c r="P126" s="4"/>
      <c r="Q126" s="68"/>
      <c r="R126" s="67"/>
      <c r="S126" s="4"/>
      <c r="T126" s="4"/>
      <c r="U126" s="4"/>
      <c r="V126" s="68"/>
      <c r="W126" s="16"/>
      <c r="X126" s="16"/>
      <c r="Y126" s="16"/>
      <c r="Z126" s="16"/>
      <c r="AA126" s="28"/>
      <c r="AB126" s="145">
        <f t="shared" si="38"/>
        <v>0</v>
      </c>
      <c r="AC126" s="51"/>
      <c r="AD126" s="21"/>
      <c r="AE126" s="21"/>
      <c r="AF126" s="21"/>
      <c r="AG126" s="23"/>
      <c r="AH126" s="21"/>
      <c r="AI126" s="52"/>
      <c r="AJ126" s="78"/>
      <c r="AK126" s="51"/>
      <c r="AL126" s="21"/>
      <c r="AM126" s="21"/>
      <c r="AN126" s="21"/>
      <c r="AO126" s="21"/>
      <c r="AP126" s="52"/>
      <c r="AQ126" s="51"/>
      <c r="AR126" s="50"/>
      <c r="AS126" s="50"/>
      <c r="AT126" s="50"/>
      <c r="AU126" s="50"/>
      <c r="AV126" s="61"/>
      <c r="AW126" s="51"/>
      <c r="AX126" s="21"/>
      <c r="AY126" s="21"/>
      <c r="AZ126" s="21"/>
      <c r="BA126" s="21"/>
      <c r="BB126" s="52"/>
      <c r="BC126" s="37"/>
      <c r="BD126" s="23"/>
      <c r="BE126" s="23"/>
      <c r="BF126" s="10"/>
      <c r="BG126" s="13"/>
      <c r="BH126" s="10"/>
      <c r="BI126" s="21"/>
      <c r="BJ126" s="38"/>
    </row>
    <row r="127" spans="2:62" x14ac:dyDescent="0.25">
      <c r="B127" s="34">
        <v>1991</v>
      </c>
      <c r="C127" s="67"/>
      <c r="D127" s="4"/>
      <c r="E127" s="4"/>
      <c r="F127" s="4"/>
      <c r="G127" s="68"/>
      <c r="H127" s="102"/>
      <c r="I127" s="102"/>
      <c r="J127" s="102"/>
      <c r="K127" s="102"/>
      <c r="L127" s="102"/>
      <c r="M127" s="67"/>
      <c r="N127" s="4"/>
      <c r="O127" s="4"/>
      <c r="P127" s="4"/>
      <c r="Q127" s="68"/>
      <c r="R127" s="67"/>
      <c r="S127" s="4"/>
      <c r="T127" s="4"/>
      <c r="U127" s="4"/>
      <c r="V127" s="68"/>
      <c r="W127" s="16"/>
      <c r="X127" s="16"/>
      <c r="Y127" s="16"/>
      <c r="Z127" s="16"/>
      <c r="AA127" s="28"/>
      <c r="AB127" s="145">
        <f t="shared" si="38"/>
        <v>0</v>
      </c>
      <c r="AC127" s="51"/>
      <c r="AD127" s="21"/>
      <c r="AE127" s="21"/>
      <c r="AF127" s="21"/>
      <c r="AG127" s="23"/>
      <c r="AH127" s="21"/>
      <c r="AI127" s="52"/>
      <c r="AJ127" s="78"/>
      <c r="AK127" s="51"/>
      <c r="AL127" s="21"/>
      <c r="AM127" s="21"/>
      <c r="AN127" s="21"/>
      <c r="AO127" s="21"/>
      <c r="AP127" s="52"/>
      <c r="AQ127" s="51"/>
      <c r="AR127" s="50"/>
      <c r="AS127" s="50"/>
      <c r="AT127" s="50"/>
      <c r="AU127" s="50"/>
      <c r="AV127" s="61"/>
      <c r="AW127" s="51"/>
      <c r="AX127" s="21"/>
      <c r="AY127" s="21"/>
      <c r="AZ127" s="21"/>
      <c r="BA127" s="21"/>
      <c r="BB127" s="52"/>
      <c r="BC127" s="37"/>
      <c r="BD127" s="23"/>
      <c r="BE127" s="23"/>
      <c r="BF127" s="10"/>
      <c r="BG127" s="13"/>
      <c r="BH127" s="10"/>
      <c r="BI127" s="21"/>
      <c r="BJ127" s="38"/>
    </row>
    <row r="128" spans="2:62" x14ac:dyDescent="0.25">
      <c r="B128" s="34">
        <v>1992</v>
      </c>
      <c r="C128" s="67"/>
      <c r="D128" s="4"/>
      <c r="E128" s="4"/>
      <c r="F128" s="4"/>
      <c r="G128" s="68"/>
      <c r="H128" s="102"/>
      <c r="I128" s="102"/>
      <c r="J128" s="102"/>
      <c r="K128" s="102"/>
      <c r="L128" s="102"/>
      <c r="M128" s="67"/>
      <c r="N128" s="4"/>
      <c r="O128" s="4"/>
      <c r="P128" s="4"/>
      <c r="Q128" s="68"/>
      <c r="R128" s="67"/>
      <c r="S128" s="4"/>
      <c r="T128" s="4"/>
      <c r="U128" s="4"/>
      <c r="V128" s="68"/>
      <c r="W128" s="16"/>
      <c r="X128" s="16"/>
      <c r="Y128" s="16"/>
      <c r="Z128" s="16"/>
      <c r="AA128" s="28"/>
      <c r="AB128" s="145">
        <f t="shared" si="38"/>
        <v>0</v>
      </c>
      <c r="AC128" s="51"/>
      <c r="AD128" s="21"/>
      <c r="AE128" s="21"/>
      <c r="AF128" s="21"/>
      <c r="AG128" s="23"/>
      <c r="AH128" s="21"/>
      <c r="AI128" s="52"/>
      <c r="AJ128" s="78"/>
      <c r="AK128" s="51"/>
      <c r="AL128" s="21"/>
      <c r="AM128" s="21"/>
      <c r="AN128" s="21"/>
      <c r="AO128" s="21"/>
      <c r="AP128" s="52"/>
      <c r="AQ128" s="51"/>
      <c r="AR128" s="50"/>
      <c r="AS128" s="50"/>
      <c r="AT128" s="50"/>
      <c r="AU128" s="50"/>
      <c r="AV128" s="61"/>
      <c r="AW128" s="51"/>
      <c r="AX128" s="21"/>
      <c r="AY128" s="21"/>
      <c r="AZ128" s="21"/>
      <c r="BA128" s="21"/>
      <c r="BB128" s="52"/>
      <c r="BC128" s="37"/>
      <c r="BD128" s="23"/>
      <c r="BE128" s="23"/>
      <c r="BF128" s="10"/>
      <c r="BG128" s="13"/>
      <c r="BH128" s="10"/>
      <c r="BI128" s="21"/>
      <c r="BJ128" s="38"/>
    </row>
    <row r="129" spans="2:62" x14ac:dyDescent="0.25">
      <c r="B129" s="34">
        <v>1993</v>
      </c>
      <c r="C129" s="67"/>
      <c r="D129" s="4"/>
      <c r="E129" s="4"/>
      <c r="F129" s="4"/>
      <c r="G129" s="68"/>
      <c r="H129" s="102"/>
      <c r="I129" s="102"/>
      <c r="J129" s="102"/>
      <c r="K129" s="102"/>
      <c r="L129" s="102"/>
      <c r="M129" s="67"/>
      <c r="N129" s="4"/>
      <c r="O129" s="4"/>
      <c r="P129" s="4"/>
      <c r="Q129" s="68"/>
      <c r="R129" s="67"/>
      <c r="S129" s="4"/>
      <c r="T129" s="4"/>
      <c r="U129" s="4"/>
      <c r="V129" s="68"/>
      <c r="W129" s="16"/>
      <c r="X129" s="16"/>
      <c r="Y129" s="16"/>
      <c r="Z129" s="16"/>
      <c r="AA129" s="28"/>
      <c r="AB129" s="145">
        <f t="shared" si="38"/>
        <v>0</v>
      </c>
      <c r="AC129" s="51"/>
      <c r="AD129" s="21"/>
      <c r="AE129" s="21"/>
      <c r="AF129" s="21"/>
      <c r="AG129" s="23"/>
      <c r="AH129" s="21"/>
      <c r="AI129" s="52"/>
      <c r="AJ129" s="78"/>
      <c r="AK129" s="51"/>
      <c r="AL129" s="21"/>
      <c r="AM129" s="21"/>
      <c r="AN129" s="21"/>
      <c r="AO129" s="21"/>
      <c r="AP129" s="52"/>
      <c r="AQ129" s="51"/>
      <c r="AR129" s="50"/>
      <c r="AS129" s="50"/>
      <c r="AT129" s="50"/>
      <c r="AU129" s="50"/>
      <c r="AV129" s="61"/>
      <c r="AW129" s="51"/>
      <c r="AX129" s="21"/>
      <c r="AY129" s="21"/>
      <c r="AZ129" s="21"/>
      <c r="BA129" s="21"/>
      <c r="BB129" s="52"/>
      <c r="BC129" s="37"/>
      <c r="BD129" s="23"/>
      <c r="BE129" s="23"/>
      <c r="BF129" s="10"/>
      <c r="BG129" s="13"/>
      <c r="BH129" s="10"/>
      <c r="BI129" s="21"/>
      <c r="BJ129" s="38"/>
    </row>
    <row r="130" spans="2:62" x14ac:dyDescent="0.25">
      <c r="B130" s="34">
        <v>1994</v>
      </c>
      <c r="C130" s="67"/>
      <c r="D130" s="4"/>
      <c r="E130" s="4"/>
      <c r="F130" s="4"/>
      <c r="G130" s="68"/>
      <c r="H130" s="102"/>
      <c r="I130" s="102"/>
      <c r="J130" s="102"/>
      <c r="K130" s="102"/>
      <c r="L130" s="102"/>
      <c r="M130" s="67"/>
      <c r="N130" s="4"/>
      <c r="O130" s="4"/>
      <c r="P130" s="4"/>
      <c r="Q130" s="68"/>
      <c r="R130" s="67"/>
      <c r="S130" s="4"/>
      <c r="T130" s="4"/>
      <c r="U130" s="4"/>
      <c r="V130" s="68"/>
      <c r="W130" s="16"/>
      <c r="X130" s="16"/>
      <c r="Y130" s="16"/>
      <c r="Z130" s="16"/>
      <c r="AA130" s="28"/>
      <c r="AB130" s="145">
        <f t="shared" si="38"/>
        <v>0</v>
      </c>
      <c r="AC130" s="51"/>
      <c r="AD130" s="21"/>
      <c r="AE130" s="21"/>
      <c r="AF130" s="21"/>
      <c r="AG130" s="23"/>
      <c r="AH130" s="21"/>
      <c r="AI130" s="52"/>
      <c r="AJ130" s="78"/>
      <c r="AK130" s="51"/>
      <c r="AL130" s="21"/>
      <c r="AM130" s="21"/>
      <c r="AN130" s="21"/>
      <c r="AO130" s="21"/>
      <c r="AP130" s="52"/>
      <c r="AQ130" s="51"/>
      <c r="AR130" s="50"/>
      <c r="AS130" s="50"/>
      <c r="AT130" s="50"/>
      <c r="AU130" s="50"/>
      <c r="AV130" s="61"/>
      <c r="AW130" s="51"/>
      <c r="AX130" s="21"/>
      <c r="AY130" s="21"/>
      <c r="AZ130" s="21"/>
      <c r="BA130" s="21"/>
      <c r="BB130" s="52"/>
      <c r="BC130" s="37"/>
      <c r="BD130" s="23"/>
      <c r="BE130" s="23"/>
      <c r="BF130" s="10"/>
      <c r="BG130" s="13"/>
      <c r="BH130" s="10"/>
      <c r="BI130" s="21"/>
      <c r="BJ130" s="38"/>
    </row>
    <row r="131" spans="2:62" x14ac:dyDescent="0.25">
      <c r="B131" s="34">
        <v>1995</v>
      </c>
      <c r="C131" s="67"/>
      <c r="D131" s="4"/>
      <c r="E131" s="4"/>
      <c r="F131" s="4"/>
      <c r="G131" s="68"/>
      <c r="H131" s="102"/>
      <c r="I131" s="102"/>
      <c r="J131" s="102"/>
      <c r="K131" s="102"/>
      <c r="L131" s="102"/>
      <c r="M131" s="67"/>
      <c r="N131" s="4"/>
      <c r="O131" s="4"/>
      <c r="P131" s="4"/>
      <c r="Q131" s="68"/>
      <c r="R131" s="67"/>
      <c r="S131" s="4"/>
      <c r="T131" s="4"/>
      <c r="U131" s="4"/>
      <c r="V131" s="68"/>
      <c r="W131" s="16"/>
      <c r="X131" s="16"/>
      <c r="Y131" s="16"/>
      <c r="Z131" s="16"/>
      <c r="AA131" s="28"/>
      <c r="AB131" s="145">
        <f t="shared" si="38"/>
        <v>0</v>
      </c>
      <c r="AC131" s="51"/>
      <c r="AD131" s="21"/>
      <c r="AE131" s="21"/>
      <c r="AF131" s="21"/>
      <c r="AG131" s="23"/>
      <c r="AH131" s="21"/>
      <c r="AI131" s="52"/>
      <c r="AJ131" s="78"/>
      <c r="AK131" s="51"/>
      <c r="AL131" s="21"/>
      <c r="AM131" s="21"/>
      <c r="AN131" s="21"/>
      <c r="AO131" s="21"/>
      <c r="AP131" s="52"/>
      <c r="AQ131" s="51"/>
      <c r="AR131" s="50"/>
      <c r="AS131" s="50"/>
      <c r="AT131" s="50"/>
      <c r="AU131" s="50"/>
      <c r="AV131" s="61"/>
      <c r="AW131" s="51"/>
      <c r="AX131" s="21"/>
      <c r="AY131" s="21"/>
      <c r="AZ131" s="21"/>
      <c r="BA131" s="21"/>
      <c r="BB131" s="52"/>
      <c r="BC131" s="37"/>
      <c r="BD131" s="23"/>
      <c r="BE131" s="23"/>
      <c r="BF131" s="10"/>
      <c r="BG131" s="13"/>
      <c r="BH131" s="10"/>
      <c r="BI131" s="21"/>
      <c r="BJ131" s="38"/>
    </row>
    <row r="132" spans="2:62" x14ac:dyDescent="0.25">
      <c r="B132" s="34">
        <v>1996</v>
      </c>
      <c r="C132" s="67"/>
      <c r="D132" s="4"/>
      <c r="E132" s="4"/>
      <c r="F132" s="4"/>
      <c r="G132" s="68"/>
      <c r="H132" s="102"/>
      <c r="I132" s="102"/>
      <c r="J132" s="102"/>
      <c r="K132" s="102"/>
      <c r="L132" s="102"/>
      <c r="M132" s="67"/>
      <c r="N132" s="4"/>
      <c r="O132" s="4"/>
      <c r="P132" s="4"/>
      <c r="Q132" s="68"/>
      <c r="R132" s="67"/>
      <c r="S132" s="4"/>
      <c r="T132" s="4"/>
      <c r="U132" s="4"/>
      <c r="V132" s="68"/>
      <c r="W132" s="16"/>
      <c r="X132" s="16"/>
      <c r="Y132" s="16"/>
      <c r="Z132" s="16"/>
      <c r="AA132" s="28"/>
      <c r="AB132" s="145">
        <f t="shared" si="38"/>
        <v>0</v>
      </c>
      <c r="AC132" s="51"/>
      <c r="AD132" s="21"/>
      <c r="AE132" s="21"/>
      <c r="AF132" s="21"/>
      <c r="AG132" s="23"/>
      <c r="AH132" s="21"/>
      <c r="AI132" s="52"/>
      <c r="AJ132" s="78"/>
      <c r="AK132" s="51"/>
      <c r="AL132" s="21"/>
      <c r="AM132" s="21"/>
      <c r="AN132" s="21"/>
      <c r="AO132" s="21"/>
      <c r="AP132" s="52"/>
      <c r="AQ132" s="51"/>
      <c r="AR132" s="50"/>
      <c r="AS132" s="50"/>
      <c r="AT132" s="50"/>
      <c r="AU132" s="50"/>
      <c r="AV132" s="61"/>
      <c r="AW132" s="51"/>
      <c r="AX132" s="21"/>
      <c r="AY132" s="21"/>
      <c r="AZ132" s="21"/>
      <c r="BA132" s="21"/>
      <c r="BB132" s="52"/>
      <c r="BC132" s="37"/>
      <c r="BD132" s="23"/>
      <c r="BE132" s="23"/>
      <c r="BF132" s="10"/>
      <c r="BG132" s="13"/>
      <c r="BH132" s="10"/>
      <c r="BI132" s="21"/>
      <c r="BJ132" s="38"/>
    </row>
    <row r="133" spans="2:62" x14ac:dyDescent="0.25">
      <c r="B133" s="34">
        <v>1997</v>
      </c>
      <c r="C133" s="67"/>
      <c r="D133" s="4"/>
      <c r="E133" s="4"/>
      <c r="F133" s="4"/>
      <c r="G133" s="68"/>
      <c r="H133" s="102"/>
      <c r="I133" s="102"/>
      <c r="J133" s="102"/>
      <c r="K133" s="102"/>
      <c r="L133" s="102"/>
      <c r="M133" s="67"/>
      <c r="N133" s="4"/>
      <c r="O133" s="4"/>
      <c r="P133" s="4"/>
      <c r="Q133" s="68"/>
      <c r="R133" s="67"/>
      <c r="S133" s="4"/>
      <c r="T133" s="4"/>
      <c r="U133" s="4"/>
      <c r="V133" s="68"/>
      <c r="W133" s="16"/>
      <c r="X133" s="16"/>
      <c r="Y133" s="16"/>
      <c r="Z133" s="16"/>
      <c r="AA133" s="28"/>
      <c r="AB133" s="145">
        <f t="shared" si="38"/>
        <v>0</v>
      </c>
      <c r="AC133" s="51"/>
      <c r="AD133" s="21"/>
      <c r="AE133" s="21"/>
      <c r="AF133" s="21"/>
      <c r="AG133" s="23"/>
      <c r="AH133" s="21"/>
      <c r="AI133" s="52"/>
      <c r="AJ133" s="78"/>
      <c r="AK133" s="51"/>
      <c r="AL133" s="21"/>
      <c r="AM133" s="21"/>
      <c r="AN133" s="21"/>
      <c r="AO133" s="21"/>
      <c r="AP133" s="52"/>
      <c r="AQ133" s="51"/>
      <c r="AR133" s="50"/>
      <c r="AS133" s="50"/>
      <c r="AT133" s="50"/>
      <c r="AU133" s="50"/>
      <c r="AV133" s="61"/>
      <c r="AW133" s="51"/>
      <c r="AX133" s="21"/>
      <c r="AY133" s="21"/>
      <c r="AZ133" s="21"/>
      <c r="BA133" s="21"/>
      <c r="BB133" s="52"/>
      <c r="BC133" s="37"/>
      <c r="BD133" s="23"/>
      <c r="BE133" s="23"/>
      <c r="BF133" s="10"/>
      <c r="BG133" s="13"/>
      <c r="BH133" s="10"/>
      <c r="BI133" s="21"/>
      <c r="BJ133" s="38"/>
    </row>
    <row r="134" spans="2:62" x14ac:dyDescent="0.25">
      <c r="B134" s="34">
        <v>1998</v>
      </c>
      <c r="C134" s="67"/>
      <c r="D134" s="4"/>
      <c r="E134" s="4"/>
      <c r="F134" s="4"/>
      <c r="G134" s="68"/>
      <c r="H134" s="102"/>
      <c r="I134" s="102"/>
      <c r="J134" s="102"/>
      <c r="K134" s="102"/>
      <c r="L134" s="102"/>
      <c r="M134" s="67"/>
      <c r="N134" s="4"/>
      <c r="O134" s="4"/>
      <c r="P134" s="4"/>
      <c r="Q134" s="68"/>
      <c r="R134" s="67"/>
      <c r="S134" s="4"/>
      <c r="T134" s="4"/>
      <c r="U134" s="4"/>
      <c r="V134" s="68"/>
      <c r="W134" s="16"/>
      <c r="X134" s="16"/>
      <c r="Y134" s="16"/>
      <c r="Z134" s="16"/>
      <c r="AA134" s="28"/>
      <c r="AB134" s="145">
        <f t="shared" si="38"/>
        <v>0</v>
      </c>
      <c r="AC134" s="51"/>
      <c r="AD134" s="21"/>
      <c r="AE134" s="21"/>
      <c r="AF134" s="21"/>
      <c r="AG134" s="23"/>
      <c r="AH134" s="21"/>
      <c r="AI134" s="52"/>
      <c r="AJ134" s="78"/>
      <c r="AK134" s="51"/>
      <c r="AL134" s="21"/>
      <c r="AM134" s="21"/>
      <c r="AN134" s="21"/>
      <c r="AO134" s="21"/>
      <c r="AP134" s="52"/>
      <c r="AQ134" s="51"/>
      <c r="AR134" s="50"/>
      <c r="AS134" s="50"/>
      <c r="AT134" s="50"/>
      <c r="AU134" s="50"/>
      <c r="AV134" s="61"/>
      <c r="AW134" s="51"/>
      <c r="AX134" s="21"/>
      <c r="AY134" s="21"/>
      <c r="AZ134" s="21"/>
      <c r="BA134" s="21"/>
      <c r="BB134" s="52"/>
      <c r="BC134" s="37"/>
      <c r="BD134" s="23"/>
      <c r="BE134" s="23"/>
      <c r="BF134" s="10"/>
      <c r="BG134" s="13"/>
      <c r="BH134" s="10"/>
      <c r="BI134" s="21"/>
      <c r="BJ134" s="38"/>
    </row>
    <row r="135" spans="2:62" x14ac:dyDescent="0.25">
      <c r="B135" s="34">
        <v>1999</v>
      </c>
      <c r="C135" s="67"/>
      <c r="D135" s="4"/>
      <c r="E135" s="4"/>
      <c r="F135" s="4"/>
      <c r="G135" s="68"/>
      <c r="H135" s="102"/>
      <c r="I135" s="102"/>
      <c r="J135" s="102"/>
      <c r="K135" s="102"/>
      <c r="L135" s="102"/>
      <c r="M135" s="67"/>
      <c r="N135" s="4"/>
      <c r="O135" s="4"/>
      <c r="P135" s="4"/>
      <c r="Q135" s="68"/>
      <c r="R135" s="67"/>
      <c r="S135" s="4"/>
      <c r="T135" s="4"/>
      <c r="U135" s="4"/>
      <c r="V135" s="68"/>
      <c r="W135" s="16"/>
      <c r="X135" s="16"/>
      <c r="Y135" s="16"/>
      <c r="Z135" s="16"/>
      <c r="AA135" s="28"/>
      <c r="AB135" s="145">
        <f t="shared" si="38"/>
        <v>0</v>
      </c>
      <c r="AC135" s="51"/>
      <c r="AD135" s="21"/>
      <c r="AE135" s="21"/>
      <c r="AF135" s="21"/>
      <c r="AG135" s="23"/>
      <c r="AH135" s="21"/>
      <c r="AI135" s="52"/>
      <c r="AJ135" s="78"/>
      <c r="AK135" s="51"/>
      <c r="AL135" s="21"/>
      <c r="AM135" s="21"/>
      <c r="AN135" s="21"/>
      <c r="AO135" s="21"/>
      <c r="AP135" s="52"/>
      <c r="AQ135" s="51"/>
      <c r="AR135" s="50"/>
      <c r="AS135" s="50"/>
      <c r="AT135" s="50"/>
      <c r="AU135" s="50"/>
      <c r="AV135" s="61"/>
      <c r="AW135" s="51"/>
      <c r="AX135" s="21"/>
      <c r="AY135" s="21"/>
      <c r="AZ135" s="21"/>
      <c r="BA135" s="21"/>
      <c r="BB135" s="52"/>
      <c r="BC135" s="37"/>
      <c r="BD135" s="23"/>
      <c r="BE135" s="23"/>
      <c r="BF135" s="10"/>
      <c r="BG135" s="13"/>
      <c r="BH135" s="10"/>
      <c r="BI135" s="21"/>
      <c r="BJ135" s="38"/>
    </row>
    <row r="136" spans="2:62" x14ac:dyDescent="0.25">
      <c r="B136" s="34">
        <v>2000</v>
      </c>
      <c r="C136" s="67"/>
      <c r="D136" s="4"/>
      <c r="E136" s="4"/>
      <c r="F136" s="4"/>
      <c r="G136" s="68"/>
      <c r="H136" s="102"/>
      <c r="I136" s="102"/>
      <c r="J136" s="102"/>
      <c r="K136" s="102"/>
      <c r="L136" s="102"/>
      <c r="M136" s="67"/>
      <c r="N136" s="4"/>
      <c r="O136" s="4"/>
      <c r="P136" s="4"/>
      <c r="Q136" s="68"/>
      <c r="R136" s="67"/>
      <c r="S136" s="4"/>
      <c r="T136" s="4"/>
      <c r="U136" s="4"/>
      <c r="V136" s="68"/>
      <c r="W136" s="16"/>
      <c r="X136" s="16"/>
      <c r="Y136" s="16"/>
      <c r="Z136" s="16"/>
      <c r="AA136" s="28"/>
      <c r="AB136" s="145">
        <f t="shared" si="38"/>
        <v>0</v>
      </c>
      <c r="AC136" s="51"/>
      <c r="AD136" s="21"/>
      <c r="AE136" s="21"/>
      <c r="AF136" s="21"/>
      <c r="AG136" s="23"/>
      <c r="AH136" s="21"/>
      <c r="AI136" s="52"/>
      <c r="AJ136" s="78"/>
      <c r="AK136" s="51"/>
      <c r="AL136" s="21"/>
      <c r="AM136" s="21"/>
      <c r="AN136" s="21"/>
      <c r="AO136" s="21"/>
      <c r="AP136" s="52"/>
      <c r="AQ136" s="51"/>
      <c r="AR136" s="50"/>
      <c r="AS136" s="50"/>
      <c r="AT136" s="50"/>
      <c r="AU136" s="50"/>
      <c r="AV136" s="61"/>
      <c r="AW136" s="51"/>
      <c r="AX136" s="21"/>
      <c r="AY136" s="21"/>
      <c r="AZ136" s="21"/>
      <c r="BA136" s="21"/>
      <c r="BB136" s="52"/>
      <c r="BC136" s="37"/>
      <c r="BD136" s="23"/>
      <c r="BE136" s="23"/>
      <c r="BF136" s="10"/>
      <c r="BG136" s="13"/>
      <c r="BH136" s="10"/>
      <c r="BI136" s="21"/>
      <c r="BJ136" s="38"/>
    </row>
    <row r="137" spans="2:62" x14ac:dyDescent="0.25">
      <c r="B137" s="34">
        <v>2001</v>
      </c>
      <c r="C137" s="67"/>
      <c r="D137" s="4"/>
      <c r="E137" s="4"/>
      <c r="F137" s="4"/>
      <c r="G137" s="68"/>
      <c r="H137" s="102"/>
      <c r="I137" s="102"/>
      <c r="J137" s="102"/>
      <c r="K137" s="102"/>
      <c r="L137" s="102"/>
      <c r="M137" s="67"/>
      <c r="N137" s="4"/>
      <c r="O137" s="4"/>
      <c r="P137" s="4"/>
      <c r="Q137" s="68"/>
      <c r="R137" s="67"/>
      <c r="S137" s="4"/>
      <c r="T137" s="4"/>
      <c r="U137" s="4"/>
      <c r="V137" s="68"/>
      <c r="W137" s="16"/>
      <c r="X137" s="16"/>
      <c r="Y137" s="16"/>
      <c r="Z137" s="16"/>
      <c r="AA137" s="28"/>
      <c r="AB137" s="145">
        <f t="shared" ref="AB137:AB152" si="51">AF137+AH137+AI137</f>
        <v>0</v>
      </c>
      <c r="AC137" s="51"/>
      <c r="AD137" s="21"/>
      <c r="AE137" s="21"/>
      <c r="AF137" s="21"/>
      <c r="AG137" s="23"/>
      <c r="AH137" s="21"/>
      <c r="AI137" s="52"/>
      <c r="AJ137" s="78"/>
      <c r="AK137" s="51"/>
      <c r="AL137" s="21"/>
      <c r="AM137" s="21"/>
      <c r="AN137" s="21"/>
      <c r="AO137" s="21"/>
      <c r="AP137" s="52"/>
      <c r="AQ137" s="51"/>
      <c r="AR137" s="50"/>
      <c r="AS137" s="50"/>
      <c r="AT137" s="50"/>
      <c r="AU137" s="50"/>
      <c r="AV137" s="61"/>
      <c r="AW137" s="51"/>
      <c r="AX137" s="21"/>
      <c r="AY137" s="21"/>
      <c r="AZ137" s="21"/>
      <c r="BA137" s="21"/>
      <c r="BB137" s="52"/>
      <c r="BC137" s="37"/>
      <c r="BD137" s="23"/>
      <c r="BE137" s="23"/>
      <c r="BF137" s="10"/>
      <c r="BG137" s="13"/>
      <c r="BH137" s="10"/>
      <c r="BI137" s="21"/>
      <c r="BJ137" s="38"/>
    </row>
    <row r="138" spans="2:62" x14ac:dyDescent="0.25">
      <c r="B138" s="34">
        <v>2002</v>
      </c>
      <c r="C138" s="67"/>
      <c r="D138" s="4"/>
      <c r="E138" s="4"/>
      <c r="F138" s="4"/>
      <c r="G138" s="68"/>
      <c r="H138" s="102"/>
      <c r="I138" s="102"/>
      <c r="J138" s="102"/>
      <c r="K138" s="102"/>
      <c r="L138" s="102"/>
      <c r="M138" s="67"/>
      <c r="N138" s="4"/>
      <c r="O138" s="4"/>
      <c r="P138" s="4"/>
      <c r="Q138" s="68"/>
      <c r="R138" s="67"/>
      <c r="S138" s="4"/>
      <c r="T138" s="4"/>
      <c r="U138" s="4"/>
      <c r="V138" s="68"/>
      <c r="W138" s="16"/>
      <c r="X138" s="16"/>
      <c r="Y138" s="16"/>
      <c r="Z138" s="16"/>
      <c r="AA138" s="28"/>
      <c r="AB138" s="145">
        <f t="shared" si="51"/>
        <v>0</v>
      </c>
      <c r="AC138" s="51"/>
      <c r="AD138" s="21"/>
      <c r="AE138" s="21"/>
      <c r="AF138" s="21"/>
      <c r="AG138" s="23"/>
      <c r="AH138" s="21"/>
      <c r="AI138" s="52"/>
      <c r="AJ138" s="78"/>
      <c r="AK138" s="51"/>
      <c r="AL138" s="21"/>
      <c r="AM138" s="21"/>
      <c r="AN138" s="21"/>
      <c r="AO138" s="21"/>
      <c r="AP138" s="52"/>
      <c r="AQ138" s="51"/>
      <c r="AR138" s="50"/>
      <c r="AS138" s="50"/>
      <c r="AT138" s="50"/>
      <c r="AU138" s="50"/>
      <c r="AV138" s="61"/>
      <c r="AW138" s="51"/>
      <c r="AX138" s="21"/>
      <c r="AY138" s="21"/>
      <c r="AZ138" s="21"/>
      <c r="BA138" s="21"/>
      <c r="BB138" s="52"/>
      <c r="BC138" s="37"/>
      <c r="BD138" s="23"/>
      <c r="BE138" s="23"/>
      <c r="BF138" s="10"/>
      <c r="BG138" s="13"/>
      <c r="BH138" s="10"/>
      <c r="BI138" s="21"/>
      <c r="BJ138" s="38"/>
    </row>
    <row r="139" spans="2:62" x14ac:dyDescent="0.25">
      <c r="B139" s="34">
        <v>2003</v>
      </c>
      <c r="C139" s="67"/>
      <c r="D139" s="4"/>
      <c r="E139" s="4"/>
      <c r="F139" s="4"/>
      <c r="G139" s="68"/>
      <c r="H139" s="102"/>
      <c r="I139" s="102"/>
      <c r="J139" s="102"/>
      <c r="K139" s="102"/>
      <c r="L139" s="102"/>
      <c r="M139" s="67"/>
      <c r="N139" s="4"/>
      <c r="O139" s="4"/>
      <c r="P139" s="4"/>
      <c r="Q139" s="68"/>
      <c r="R139" s="67"/>
      <c r="S139" s="4"/>
      <c r="T139" s="4"/>
      <c r="U139" s="4"/>
      <c r="V139" s="68"/>
      <c r="W139" s="16"/>
      <c r="X139" s="16"/>
      <c r="Y139" s="16"/>
      <c r="Z139" s="16"/>
      <c r="AA139" s="28"/>
      <c r="AB139" s="145">
        <f t="shared" si="51"/>
        <v>0</v>
      </c>
      <c r="AC139" s="51"/>
      <c r="AD139" s="21"/>
      <c r="AE139" s="21"/>
      <c r="AF139" s="21"/>
      <c r="AG139" s="23"/>
      <c r="AH139" s="21"/>
      <c r="AI139" s="52"/>
      <c r="AJ139" s="78"/>
      <c r="AK139" s="51"/>
      <c r="AL139" s="21"/>
      <c r="AM139" s="21"/>
      <c r="AN139" s="21"/>
      <c r="AO139" s="21"/>
      <c r="AP139" s="52"/>
      <c r="AQ139" s="51"/>
      <c r="AR139" s="50"/>
      <c r="AS139" s="50"/>
      <c r="AT139" s="50"/>
      <c r="AU139" s="50"/>
      <c r="AV139" s="61"/>
      <c r="AW139" s="51"/>
      <c r="AX139" s="21"/>
      <c r="AY139" s="21"/>
      <c r="AZ139" s="21"/>
      <c r="BA139" s="21"/>
      <c r="BB139" s="52"/>
      <c r="BC139" s="37"/>
      <c r="BD139" s="23"/>
      <c r="BE139" s="23"/>
      <c r="BF139" s="10"/>
      <c r="BG139" s="13"/>
      <c r="BH139" s="10"/>
      <c r="BI139" s="21"/>
      <c r="BJ139" s="38"/>
    </row>
    <row r="140" spans="2:62" x14ac:dyDescent="0.25">
      <c r="B140" s="34">
        <v>2004</v>
      </c>
      <c r="C140" s="67"/>
      <c r="D140" s="4"/>
      <c r="E140" s="4"/>
      <c r="F140" s="4"/>
      <c r="G140" s="68"/>
      <c r="H140" s="102"/>
      <c r="I140" s="102"/>
      <c r="J140" s="102"/>
      <c r="K140" s="102"/>
      <c r="L140" s="102"/>
      <c r="M140" s="67"/>
      <c r="N140" s="4"/>
      <c r="O140" s="4"/>
      <c r="P140" s="4"/>
      <c r="Q140" s="68"/>
      <c r="R140" s="67"/>
      <c r="S140" s="4"/>
      <c r="T140" s="4"/>
      <c r="U140" s="4"/>
      <c r="V140" s="68"/>
      <c r="W140" s="16"/>
      <c r="X140" s="16"/>
      <c r="Y140" s="16"/>
      <c r="Z140" s="16"/>
      <c r="AA140" s="28"/>
      <c r="AB140" s="145">
        <f t="shared" si="51"/>
        <v>0</v>
      </c>
      <c r="AC140" s="51"/>
      <c r="AD140" s="21"/>
      <c r="AE140" s="21"/>
      <c r="AF140" s="21"/>
      <c r="AG140" s="23"/>
      <c r="AH140" s="21"/>
      <c r="AI140" s="52"/>
      <c r="AJ140" s="78"/>
      <c r="AK140" s="51"/>
      <c r="AL140" s="21"/>
      <c r="AM140" s="21"/>
      <c r="AN140" s="21"/>
      <c r="AO140" s="21"/>
      <c r="AP140" s="52"/>
      <c r="AQ140" s="51"/>
      <c r="AR140" s="50"/>
      <c r="AS140" s="50"/>
      <c r="AT140" s="50"/>
      <c r="AU140" s="50"/>
      <c r="AV140" s="61"/>
      <c r="AW140" s="51"/>
      <c r="AX140" s="21"/>
      <c r="AY140" s="21"/>
      <c r="AZ140" s="21"/>
      <c r="BA140" s="21"/>
      <c r="BB140" s="52"/>
      <c r="BC140" s="37"/>
      <c r="BD140" s="23"/>
      <c r="BE140" s="23"/>
      <c r="BF140" s="10"/>
      <c r="BG140" s="13"/>
      <c r="BH140" s="10"/>
      <c r="BI140" s="21"/>
      <c r="BJ140" s="38"/>
    </row>
    <row r="141" spans="2:62" x14ac:dyDescent="0.25">
      <c r="B141" s="34">
        <v>2005</v>
      </c>
      <c r="C141" s="67"/>
      <c r="D141" s="4"/>
      <c r="E141" s="4"/>
      <c r="F141" s="4"/>
      <c r="G141" s="68"/>
      <c r="H141" s="102"/>
      <c r="I141" s="102"/>
      <c r="J141" s="102"/>
      <c r="K141" s="102"/>
      <c r="L141" s="102"/>
      <c r="M141" s="67"/>
      <c r="N141" s="4"/>
      <c r="O141" s="4"/>
      <c r="P141" s="4"/>
      <c r="Q141" s="68"/>
      <c r="R141" s="67"/>
      <c r="S141" s="4"/>
      <c r="T141" s="4"/>
      <c r="U141" s="4"/>
      <c r="V141" s="68"/>
      <c r="W141" s="16"/>
      <c r="X141" s="16"/>
      <c r="Y141" s="16"/>
      <c r="Z141" s="16"/>
      <c r="AA141" s="28"/>
      <c r="AB141" s="145">
        <f t="shared" si="51"/>
        <v>0</v>
      </c>
      <c r="AC141" s="51"/>
      <c r="AD141" s="21"/>
      <c r="AE141" s="21"/>
      <c r="AF141" s="21"/>
      <c r="AG141" s="23"/>
      <c r="AH141" s="21"/>
      <c r="AI141" s="52"/>
      <c r="AJ141" s="78"/>
      <c r="AK141" s="51"/>
      <c r="AL141" s="21"/>
      <c r="AM141" s="21"/>
      <c r="AN141" s="21"/>
      <c r="AO141" s="21"/>
      <c r="AP141" s="52"/>
      <c r="AQ141" s="51"/>
      <c r="AR141" s="50"/>
      <c r="AS141" s="50"/>
      <c r="AT141" s="50"/>
      <c r="AU141" s="50"/>
      <c r="AV141" s="61"/>
      <c r="AW141" s="51"/>
      <c r="AX141" s="21"/>
      <c r="AY141" s="21"/>
      <c r="AZ141" s="21"/>
      <c r="BA141" s="21"/>
      <c r="BB141" s="52"/>
      <c r="BC141" s="37"/>
      <c r="BD141" s="23"/>
      <c r="BE141" s="23"/>
      <c r="BF141" s="10"/>
      <c r="BG141" s="13"/>
      <c r="BH141" s="10"/>
      <c r="BI141" s="21"/>
      <c r="BJ141" s="38"/>
    </row>
    <row r="142" spans="2:62" x14ac:dyDescent="0.25">
      <c r="B142" s="34">
        <v>2006</v>
      </c>
      <c r="C142" s="67">
        <v>2.4731892108645213E-2</v>
      </c>
      <c r="D142" s="4">
        <v>1.2792971014296252E-2</v>
      </c>
      <c r="E142" s="4">
        <v>1.8366481175871339E-2</v>
      </c>
      <c r="F142" s="4">
        <v>0</v>
      </c>
      <c r="G142" s="68">
        <v>0.2454669457051577</v>
      </c>
      <c r="H142" s="102">
        <v>2.8422777008216663E-2</v>
      </c>
      <c r="I142" s="102">
        <v>1.4702140896240548E-2</v>
      </c>
      <c r="J142" s="102">
        <v>1.6802553782952385E-2</v>
      </c>
      <c r="K142" s="102">
        <v>0</v>
      </c>
      <c r="L142" s="102">
        <v>0.28209941358376356</v>
      </c>
      <c r="M142" s="67">
        <v>2.8422777008216663E-2</v>
      </c>
      <c r="N142" s="4">
        <v>1.4702140896240548E-2</v>
      </c>
      <c r="O142" s="4">
        <v>1.6802553782952385E-2</v>
      </c>
      <c r="P142" s="4">
        <v>0</v>
      </c>
      <c r="Q142" s="68">
        <v>0.28209941358376356</v>
      </c>
      <c r="R142" s="67">
        <v>4.6688657701091096E-2</v>
      </c>
      <c r="S142" s="4">
        <v>2.3840913553346499E-2</v>
      </c>
      <c r="T142" s="4">
        <f>(W142+Z142)/(AC142+AH142)</f>
        <v>3.4433718099609746E-2</v>
      </c>
      <c r="U142" s="4">
        <v>0</v>
      </c>
      <c r="V142" s="68">
        <v>0.42407199100112486</v>
      </c>
      <c r="W142" s="16">
        <v>1.84</v>
      </c>
      <c r="X142" s="16">
        <v>0</v>
      </c>
      <c r="Y142" s="16">
        <v>3.77</v>
      </c>
      <c r="Z142" s="16">
        <v>1.087</v>
      </c>
      <c r="AA142" s="28">
        <v>0.30199999999999999</v>
      </c>
      <c r="AB142" s="145">
        <f t="shared" si="51"/>
        <v>106.84356886033332</v>
      </c>
      <c r="AC142" s="51">
        <v>39.409999999999997</v>
      </c>
      <c r="AD142" s="21">
        <v>10.55</v>
      </c>
      <c r="AE142" s="21">
        <v>8.89</v>
      </c>
      <c r="AF142" s="21">
        <f>SUM(AC142:AE142)</f>
        <v>58.849999999999994</v>
      </c>
      <c r="AG142" s="23">
        <f>(AC142+AD142)/AF142</f>
        <v>0.84893797790994052</v>
      </c>
      <c r="AH142" s="21">
        <f>0.95*SUM(AC142:AE142)*(BG142-1)</f>
        <v>45.593890417316665</v>
      </c>
      <c r="AI142" s="52">
        <f>0.05*SUM(AC142:AE142)*(BG142-1)</f>
        <v>2.3996784430166671</v>
      </c>
      <c r="AJ142" s="78">
        <f>(1+(BD142-1)/((AC142+AD142)/(AF142)))</f>
        <v>1.0927164333212005</v>
      </c>
      <c r="AK142" s="51">
        <f>AC142*(1+(BD142-1)/((AC142+AD142)/(AF142)))</f>
        <v>43.063954637188509</v>
      </c>
      <c r="AL142" s="21">
        <f>AD142*(1+(BD142-1)/((AC142+AD142)/(AF142)))</f>
        <v>11.528158371538666</v>
      </c>
      <c r="AM142" s="21">
        <f>AE142</f>
        <v>8.89</v>
      </c>
      <c r="AN142" s="21">
        <f>SUM(AK142:AM142)</f>
        <v>63.482113008727175</v>
      </c>
      <c r="AO142" s="21">
        <f>0.95*SUM(AK142:AM142)*(BG142-1)</f>
        <v>49.182608393876293</v>
      </c>
      <c r="AP142" s="52">
        <f>0.05*SUM(AK142:AM142)*(BG142-1)</f>
        <v>2.5885583365198053</v>
      </c>
      <c r="AQ142" s="51">
        <f t="shared" ref="AQ142:AV142" si="52">AK142*$BE142</f>
        <v>64.736812995720982</v>
      </c>
      <c r="AR142" s="50">
        <f t="shared" si="52"/>
        <v>17.329951207938503</v>
      </c>
      <c r="AS142" s="50">
        <f t="shared" si="52"/>
        <v>13.364083080167683</v>
      </c>
      <c r="AT142" s="50">
        <f t="shared" si="52"/>
        <v>95.430847283827177</v>
      </c>
      <c r="AU142" s="50">
        <f t="shared" si="52"/>
        <v>73.934810424647381</v>
      </c>
      <c r="AV142" s="61">
        <f t="shared" si="52"/>
        <v>3.8913058118235466</v>
      </c>
      <c r="AW142" s="51">
        <f t="shared" ref="AW142:BB142" si="53">AQ142*$BJ142</f>
        <v>74.397866201139308</v>
      </c>
      <c r="AX142" s="21">
        <f t="shared" si="53"/>
        <v>19.916201177924886</v>
      </c>
      <c r="AY142" s="21">
        <f t="shared" si="53"/>
        <v>15.358483355752226</v>
      </c>
      <c r="AZ142" s="21">
        <f t="shared" si="53"/>
        <v>109.67255073481644</v>
      </c>
      <c r="BA142" s="21">
        <f t="shared" si="53"/>
        <v>84.968534579283315</v>
      </c>
      <c r="BB142" s="52">
        <f t="shared" si="53"/>
        <v>4.4720281357517537</v>
      </c>
      <c r="BC142" s="37">
        <v>58.85</v>
      </c>
      <c r="BD142" s="23">
        <v>1.0787105014227218</v>
      </c>
      <c r="BE142" s="23">
        <v>1.5032714375891656</v>
      </c>
      <c r="BF142" s="10">
        <f>BC142*BD142*BE142</f>
        <v>95.430847283827177</v>
      </c>
      <c r="BG142" s="13">
        <v>1.8155236849674314</v>
      </c>
      <c r="BH142" s="10">
        <v>173.25696352029811</v>
      </c>
      <c r="BI142" s="21">
        <v>199.11311344985151</v>
      </c>
      <c r="BJ142" s="38">
        <f>BI142/BH142</f>
        <v>1.1492358483272402</v>
      </c>
    </row>
    <row r="143" spans="2:62" x14ac:dyDescent="0.25">
      <c r="B143" s="34">
        <v>2007</v>
      </c>
      <c r="C143" s="53"/>
      <c r="D143" s="3"/>
      <c r="E143" s="3"/>
      <c r="F143" s="3"/>
      <c r="G143" s="54"/>
      <c r="H143" s="103"/>
      <c r="I143" s="103"/>
      <c r="J143" s="103"/>
      <c r="K143" s="103"/>
      <c r="L143" s="103"/>
      <c r="M143" s="53"/>
      <c r="N143" s="3"/>
      <c r="O143" s="3"/>
      <c r="P143" s="3"/>
      <c r="Q143" s="54"/>
      <c r="R143" s="67"/>
      <c r="S143" s="4"/>
      <c r="T143" s="4"/>
      <c r="U143" s="4"/>
      <c r="V143" s="68"/>
      <c r="W143" s="16"/>
      <c r="X143" s="16"/>
      <c r="Y143" s="16"/>
      <c r="Z143" s="16"/>
      <c r="AA143" s="76"/>
      <c r="AB143" s="145">
        <f t="shared" si="51"/>
        <v>0</v>
      </c>
      <c r="AC143" s="53"/>
      <c r="AD143" s="3"/>
      <c r="AE143" s="3"/>
      <c r="AF143" s="21"/>
      <c r="AG143" s="23"/>
      <c r="AH143" s="3"/>
      <c r="AI143" s="54"/>
      <c r="AJ143" s="78"/>
      <c r="AK143" s="51"/>
      <c r="AL143" s="21"/>
      <c r="AM143" s="21"/>
      <c r="AN143" s="21"/>
      <c r="AO143" s="21"/>
      <c r="AP143" s="52"/>
      <c r="AQ143" s="51"/>
      <c r="AR143" s="50"/>
      <c r="AS143" s="50"/>
      <c r="AT143" s="50"/>
      <c r="AU143" s="50"/>
      <c r="AV143" s="61"/>
      <c r="AW143" s="51"/>
      <c r="AX143" s="21"/>
      <c r="AY143" s="21"/>
      <c r="AZ143" s="21"/>
      <c r="BA143" s="21"/>
      <c r="BB143" s="52"/>
      <c r="BC143" s="39"/>
      <c r="BD143" s="24"/>
      <c r="BE143" s="24"/>
      <c r="BF143" s="9"/>
      <c r="BG143" s="13"/>
      <c r="BH143" s="9"/>
      <c r="BI143" s="14"/>
      <c r="BJ143" s="38"/>
    </row>
    <row r="144" spans="2:62" x14ac:dyDescent="0.25">
      <c r="B144" s="34">
        <v>2008</v>
      </c>
      <c r="C144" s="53"/>
      <c r="D144" s="3"/>
      <c r="E144" s="3"/>
      <c r="F144" s="3"/>
      <c r="G144" s="54"/>
      <c r="H144" s="103"/>
      <c r="I144" s="103"/>
      <c r="J144" s="103"/>
      <c r="K144" s="103"/>
      <c r="L144" s="103"/>
      <c r="M144" s="53"/>
      <c r="N144" s="3"/>
      <c r="O144" s="3"/>
      <c r="P144" s="3"/>
      <c r="Q144" s="54"/>
      <c r="R144" s="67"/>
      <c r="S144" s="4"/>
      <c r="T144" s="4"/>
      <c r="U144" s="4"/>
      <c r="V144" s="68"/>
      <c r="W144" s="16"/>
      <c r="X144" s="16"/>
      <c r="Y144" s="16"/>
      <c r="Z144" s="16"/>
      <c r="AA144" s="76"/>
      <c r="AB144" s="145">
        <f t="shared" si="51"/>
        <v>0</v>
      </c>
      <c r="AC144" s="53"/>
      <c r="AD144" s="3"/>
      <c r="AE144" s="3"/>
      <c r="AF144" s="21"/>
      <c r="AG144" s="23"/>
      <c r="AH144" s="3"/>
      <c r="AI144" s="54"/>
      <c r="AJ144" s="78"/>
      <c r="AK144" s="51"/>
      <c r="AL144" s="21"/>
      <c r="AM144" s="21"/>
      <c r="AN144" s="21"/>
      <c r="AO144" s="21"/>
      <c r="AP144" s="52"/>
      <c r="AQ144" s="51"/>
      <c r="AR144" s="50"/>
      <c r="AS144" s="50"/>
      <c r="AT144" s="50"/>
      <c r="AU144" s="50"/>
      <c r="AV144" s="61"/>
      <c r="AW144" s="51"/>
      <c r="AX144" s="21"/>
      <c r="AY144" s="21"/>
      <c r="AZ144" s="21"/>
      <c r="BA144" s="21"/>
      <c r="BB144" s="52"/>
      <c r="BC144" s="39"/>
      <c r="BD144" s="24"/>
      <c r="BE144" s="24"/>
      <c r="BF144" s="9"/>
      <c r="BG144" s="13"/>
      <c r="BH144" s="9"/>
      <c r="BI144" s="14"/>
      <c r="BJ144" s="38"/>
    </row>
    <row r="145" spans="2:62" x14ac:dyDescent="0.25">
      <c r="B145" s="34">
        <v>2009</v>
      </c>
      <c r="C145" s="53"/>
      <c r="D145" s="3"/>
      <c r="E145" s="3"/>
      <c r="F145" s="3"/>
      <c r="G145" s="54"/>
      <c r="H145" s="103"/>
      <c r="I145" s="103"/>
      <c r="J145" s="103"/>
      <c r="K145" s="103"/>
      <c r="L145" s="103"/>
      <c r="M145" s="53"/>
      <c r="N145" s="3"/>
      <c r="O145" s="3"/>
      <c r="P145" s="3"/>
      <c r="Q145" s="54"/>
      <c r="R145" s="67"/>
      <c r="S145" s="4"/>
      <c r="T145" s="4"/>
      <c r="U145" s="4"/>
      <c r="V145" s="68"/>
      <c r="W145" s="16"/>
      <c r="X145" s="16"/>
      <c r="Y145" s="16"/>
      <c r="Z145" s="16"/>
      <c r="AA145" s="76"/>
      <c r="AB145" s="145">
        <f t="shared" si="51"/>
        <v>0</v>
      </c>
      <c r="AC145" s="53"/>
      <c r="AD145" s="3"/>
      <c r="AE145" s="3"/>
      <c r="AF145" s="21"/>
      <c r="AG145" s="23"/>
      <c r="AH145" s="3"/>
      <c r="AI145" s="54"/>
      <c r="AJ145" s="78"/>
      <c r="AK145" s="51"/>
      <c r="AL145" s="21"/>
      <c r="AM145" s="21"/>
      <c r="AN145" s="21"/>
      <c r="AO145" s="21"/>
      <c r="AP145" s="52"/>
      <c r="AQ145" s="51"/>
      <c r="AR145" s="50"/>
      <c r="AS145" s="50"/>
      <c r="AT145" s="50"/>
      <c r="AU145" s="50"/>
      <c r="AV145" s="61"/>
      <c r="AW145" s="51"/>
      <c r="AX145" s="21"/>
      <c r="AY145" s="21"/>
      <c r="AZ145" s="21"/>
      <c r="BA145" s="21"/>
      <c r="BB145" s="52"/>
      <c r="BC145" s="39"/>
      <c r="BD145" s="24"/>
      <c r="BE145" s="24"/>
      <c r="BF145" s="9"/>
      <c r="BG145" s="13"/>
      <c r="BH145" s="9"/>
      <c r="BI145" s="14"/>
      <c r="BJ145" s="38"/>
    </row>
    <row r="146" spans="2:62" x14ac:dyDescent="0.25">
      <c r="B146" s="34">
        <v>2010</v>
      </c>
      <c r="C146" s="53"/>
      <c r="D146" s="3"/>
      <c r="E146" s="3"/>
      <c r="F146" s="3"/>
      <c r="G146" s="54"/>
      <c r="H146" s="103"/>
      <c r="I146" s="103"/>
      <c r="J146" s="103"/>
      <c r="K146" s="103"/>
      <c r="L146" s="103"/>
      <c r="M146" s="53"/>
      <c r="N146" s="3"/>
      <c r="O146" s="3"/>
      <c r="P146" s="3"/>
      <c r="Q146" s="54"/>
      <c r="R146" s="67"/>
      <c r="S146" s="4"/>
      <c r="T146" s="4"/>
      <c r="U146" s="4"/>
      <c r="V146" s="68"/>
      <c r="W146" s="16"/>
      <c r="X146" s="16"/>
      <c r="Y146" s="16"/>
      <c r="Z146" s="16"/>
      <c r="AA146" s="76"/>
      <c r="AB146" s="145">
        <f t="shared" si="51"/>
        <v>0</v>
      </c>
      <c r="AC146" s="53"/>
      <c r="AD146" s="3"/>
      <c r="AE146" s="3"/>
      <c r="AF146" s="21"/>
      <c r="AG146" s="23"/>
      <c r="AH146" s="3"/>
      <c r="AI146" s="54"/>
      <c r="AJ146" s="78"/>
      <c r="AK146" s="51"/>
      <c r="AL146" s="21"/>
      <c r="AM146" s="21"/>
      <c r="AN146" s="21"/>
      <c r="AO146" s="21"/>
      <c r="AP146" s="52"/>
      <c r="AQ146" s="51"/>
      <c r="AR146" s="50"/>
      <c r="AS146" s="50"/>
      <c r="AT146" s="50"/>
      <c r="AU146" s="50"/>
      <c r="AV146" s="61"/>
      <c r="AW146" s="51"/>
      <c r="AX146" s="21"/>
      <c r="AY146" s="21"/>
      <c r="AZ146" s="21"/>
      <c r="BA146" s="21"/>
      <c r="BB146" s="52"/>
      <c r="BC146" s="39"/>
      <c r="BD146" s="24"/>
      <c r="BE146" s="24"/>
      <c r="BF146" s="9"/>
      <c r="BG146" s="13"/>
      <c r="BH146" s="9"/>
      <c r="BI146" s="14"/>
      <c r="BJ146" s="38"/>
    </row>
    <row r="147" spans="2:62" x14ac:dyDescent="0.25">
      <c r="B147" s="34">
        <v>2011</v>
      </c>
      <c r="C147" s="53"/>
      <c r="D147" s="3"/>
      <c r="E147" s="3"/>
      <c r="F147" s="3"/>
      <c r="G147" s="54"/>
      <c r="H147" s="103"/>
      <c r="I147" s="103"/>
      <c r="J147" s="103"/>
      <c r="K147" s="103"/>
      <c r="L147" s="103"/>
      <c r="M147" s="53"/>
      <c r="N147" s="3"/>
      <c r="O147" s="3"/>
      <c r="P147" s="3"/>
      <c r="Q147" s="54"/>
      <c r="R147" s="67"/>
      <c r="S147" s="4"/>
      <c r="T147" s="4"/>
      <c r="U147" s="4"/>
      <c r="V147" s="68"/>
      <c r="W147" s="16"/>
      <c r="X147" s="16"/>
      <c r="Y147" s="16"/>
      <c r="Z147" s="16"/>
      <c r="AA147" s="76"/>
      <c r="AB147" s="145">
        <f t="shared" si="51"/>
        <v>0</v>
      </c>
      <c r="AC147" s="53"/>
      <c r="AD147" s="3"/>
      <c r="AE147" s="3"/>
      <c r="AF147" s="21"/>
      <c r="AG147" s="23"/>
      <c r="AH147" s="3"/>
      <c r="AI147" s="54"/>
      <c r="AJ147" s="78"/>
      <c r="AK147" s="51"/>
      <c r="AL147" s="21"/>
      <c r="AM147" s="21"/>
      <c r="AN147" s="21"/>
      <c r="AO147" s="21"/>
      <c r="AP147" s="52"/>
      <c r="AQ147" s="51"/>
      <c r="AR147" s="50"/>
      <c r="AS147" s="50"/>
      <c r="AT147" s="50"/>
      <c r="AU147" s="50"/>
      <c r="AV147" s="61"/>
      <c r="AW147" s="51"/>
      <c r="AX147" s="21"/>
      <c r="AY147" s="21"/>
      <c r="AZ147" s="21"/>
      <c r="BA147" s="21"/>
      <c r="BB147" s="52"/>
      <c r="BC147" s="39"/>
      <c r="BD147" s="24"/>
      <c r="BE147" s="24"/>
      <c r="BF147" s="9"/>
      <c r="BG147" s="13"/>
      <c r="BH147" s="9"/>
      <c r="BI147" s="14"/>
      <c r="BJ147" s="38"/>
    </row>
    <row r="148" spans="2:62" x14ac:dyDescent="0.25">
      <c r="B148" s="34">
        <v>2012</v>
      </c>
      <c r="C148" s="53"/>
      <c r="D148" s="3"/>
      <c r="E148" s="3"/>
      <c r="F148" s="3"/>
      <c r="G148" s="54"/>
      <c r="H148" s="103"/>
      <c r="I148" s="103"/>
      <c r="J148" s="103"/>
      <c r="K148" s="103"/>
      <c r="L148" s="103"/>
      <c r="M148" s="53"/>
      <c r="N148" s="3"/>
      <c r="O148" s="3"/>
      <c r="P148" s="3"/>
      <c r="Q148" s="54"/>
      <c r="R148" s="67"/>
      <c r="S148" s="4"/>
      <c r="T148" s="4"/>
      <c r="U148" s="4"/>
      <c r="V148" s="68"/>
      <c r="W148" s="16"/>
      <c r="X148" s="16"/>
      <c r="Y148" s="16"/>
      <c r="Z148" s="16"/>
      <c r="AA148" s="76"/>
      <c r="AB148" s="145">
        <f t="shared" si="51"/>
        <v>0</v>
      </c>
      <c r="AC148" s="53"/>
      <c r="AD148" s="3"/>
      <c r="AE148" s="3"/>
      <c r="AF148" s="21"/>
      <c r="AG148" s="23"/>
      <c r="AH148" s="3"/>
      <c r="AI148" s="54"/>
      <c r="AJ148" s="78"/>
      <c r="AK148" s="51"/>
      <c r="AL148" s="21"/>
      <c r="AM148" s="21"/>
      <c r="AN148" s="21"/>
      <c r="AO148" s="21"/>
      <c r="AP148" s="52"/>
      <c r="AQ148" s="51"/>
      <c r="AR148" s="50"/>
      <c r="AS148" s="50"/>
      <c r="AT148" s="50"/>
      <c r="AU148" s="50"/>
      <c r="AV148" s="61"/>
      <c r="AW148" s="51"/>
      <c r="AX148" s="21"/>
      <c r="AY148" s="21"/>
      <c r="AZ148" s="21"/>
      <c r="BA148" s="21"/>
      <c r="BB148" s="52"/>
      <c r="BC148" s="39"/>
      <c r="BD148" s="24"/>
      <c r="BE148" s="24"/>
      <c r="BF148" s="9"/>
      <c r="BG148" s="13"/>
      <c r="BH148" s="9"/>
      <c r="BI148" s="14"/>
      <c r="BJ148" s="38"/>
    </row>
    <row r="149" spans="2:62" x14ac:dyDescent="0.25">
      <c r="B149" s="34">
        <v>2013</v>
      </c>
      <c r="C149" s="53"/>
      <c r="D149" s="3"/>
      <c r="E149" s="3"/>
      <c r="F149" s="3"/>
      <c r="G149" s="54"/>
      <c r="H149" s="103"/>
      <c r="I149" s="103"/>
      <c r="J149" s="103"/>
      <c r="K149" s="103"/>
      <c r="L149" s="103"/>
      <c r="M149" s="53"/>
      <c r="N149" s="3"/>
      <c r="O149" s="3"/>
      <c r="P149" s="3"/>
      <c r="Q149" s="54"/>
      <c r="R149" s="67"/>
      <c r="S149" s="4"/>
      <c r="T149" s="4"/>
      <c r="U149" s="4"/>
      <c r="V149" s="68"/>
      <c r="W149" s="16"/>
      <c r="X149" s="16"/>
      <c r="Y149" s="16"/>
      <c r="Z149" s="16"/>
      <c r="AA149" s="76"/>
      <c r="AB149" s="145">
        <f t="shared" si="51"/>
        <v>0</v>
      </c>
      <c r="AC149" s="53"/>
      <c r="AD149" s="3"/>
      <c r="AE149" s="3"/>
      <c r="AF149" s="21"/>
      <c r="AG149" s="23"/>
      <c r="AH149" s="3"/>
      <c r="AI149" s="54"/>
      <c r="AJ149" s="78"/>
      <c r="AK149" s="51"/>
      <c r="AL149" s="21"/>
      <c r="AM149" s="21"/>
      <c r="AN149" s="21"/>
      <c r="AO149" s="21"/>
      <c r="AP149" s="52"/>
      <c r="AQ149" s="51"/>
      <c r="AR149" s="50"/>
      <c r="AS149" s="50"/>
      <c r="AT149" s="50"/>
      <c r="AU149" s="50"/>
      <c r="AV149" s="61"/>
      <c r="AW149" s="51"/>
      <c r="AX149" s="21"/>
      <c r="AY149" s="21"/>
      <c r="AZ149" s="21"/>
      <c r="BA149" s="21"/>
      <c r="BB149" s="52"/>
      <c r="BC149" s="39"/>
      <c r="BD149" s="24"/>
      <c r="BE149" s="24"/>
      <c r="BF149" s="9"/>
      <c r="BG149" s="13"/>
      <c r="BH149" s="9"/>
      <c r="BI149" s="14"/>
      <c r="BJ149" s="38"/>
    </row>
    <row r="150" spans="2:62" x14ac:dyDescent="0.25">
      <c r="B150" s="34">
        <v>2014</v>
      </c>
      <c r="C150" s="53"/>
      <c r="D150" s="3"/>
      <c r="E150" s="3"/>
      <c r="F150" s="3"/>
      <c r="G150" s="54"/>
      <c r="H150" s="103"/>
      <c r="I150" s="103"/>
      <c r="J150" s="103"/>
      <c r="K150" s="103"/>
      <c r="L150" s="103"/>
      <c r="M150" s="53"/>
      <c r="N150" s="3"/>
      <c r="O150" s="3"/>
      <c r="P150" s="3"/>
      <c r="Q150" s="54"/>
      <c r="R150" s="67"/>
      <c r="S150" s="4"/>
      <c r="T150" s="4"/>
      <c r="U150" s="4"/>
      <c r="V150" s="68"/>
      <c r="W150" s="16"/>
      <c r="X150" s="16"/>
      <c r="Y150" s="16"/>
      <c r="Z150" s="16"/>
      <c r="AA150" s="76"/>
      <c r="AB150" s="145">
        <f t="shared" si="51"/>
        <v>0</v>
      </c>
      <c r="AC150" s="53"/>
      <c r="AD150" s="3"/>
      <c r="AE150" s="3"/>
      <c r="AF150" s="21"/>
      <c r="AG150" s="23"/>
      <c r="AH150" s="3"/>
      <c r="AI150" s="54"/>
      <c r="AJ150" s="78"/>
      <c r="AK150" s="51"/>
      <c r="AL150" s="21"/>
      <c r="AM150" s="21"/>
      <c r="AN150" s="21"/>
      <c r="AO150" s="21"/>
      <c r="AP150" s="52"/>
      <c r="AQ150" s="51"/>
      <c r="AR150" s="50"/>
      <c r="AS150" s="50"/>
      <c r="AT150" s="50"/>
      <c r="AU150" s="50"/>
      <c r="AV150" s="61"/>
      <c r="AW150" s="51"/>
      <c r="AX150" s="21"/>
      <c r="AY150" s="21"/>
      <c r="AZ150" s="21"/>
      <c r="BA150" s="21"/>
      <c r="BB150" s="52"/>
      <c r="BC150" s="39"/>
      <c r="BD150" s="24"/>
      <c r="BE150" s="24"/>
      <c r="BF150" s="9"/>
      <c r="BG150" s="13"/>
      <c r="BH150" s="9"/>
      <c r="BI150" s="14"/>
      <c r="BJ150" s="38"/>
    </row>
    <row r="151" spans="2:62" x14ac:dyDescent="0.25">
      <c r="B151" s="34">
        <v>2015</v>
      </c>
      <c r="C151" s="53"/>
      <c r="D151" s="3"/>
      <c r="E151" s="3"/>
      <c r="F151" s="3"/>
      <c r="G151" s="54"/>
      <c r="H151" s="103"/>
      <c r="I151" s="103"/>
      <c r="J151" s="103"/>
      <c r="K151" s="103"/>
      <c r="L151" s="103"/>
      <c r="M151" s="53"/>
      <c r="N151" s="3"/>
      <c r="O151" s="3"/>
      <c r="P151" s="3"/>
      <c r="Q151" s="54"/>
      <c r="R151" s="67"/>
      <c r="S151" s="4"/>
      <c r="T151" s="4"/>
      <c r="U151" s="4"/>
      <c r="V151" s="68"/>
      <c r="W151" s="16"/>
      <c r="X151" s="16"/>
      <c r="Y151" s="16"/>
      <c r="Z151" s="16"/>
      <c r="AA151" s="76"/>
      <c r="AB151" s="145">
        <f t="shared" si="51"/>
        <v>0</v>
      </c>
      <c r="AC151" s="53"/>
      <c r="AD151" s="3"/>
      <c r="AE151" s="3"/>
      <c r="AF151" s="21"/>
      <c r="AG151" s="23"/>
      <c r="AH151" s="3"/>
      <c r="AI151" s="54"/>
      <c r="AJ151" s="78"/>
      <c r="AK151" s="51"/>
      <c r="AL151" s="21"/>
      <c r="AM151" s="21"/>
      <c r="AN151" s="21"/>
      <c r="AO151" s="21"/>
      <c r="AP151" s="52"/>
      <c r="AQ151" s="51"/>
      <c r="AR151" s="50"/>
      <c r="AS151" s="50"/>
      <c r="AT151" s="50"/>
      <c r="AU151" s="50"/>
      <c r="AV151" s="61"/>
      <c r="AW151" s="51"/>
      <c r="AX151" s="21"/>
      <c r="AY151" s="21"/>
      <c r="AZ151" s="21"/>
      <c r="BA151" s="21"/>
      <c r="BB151" s="52"/>
      <c r="BC151" s="39"/>
      <c r="BD151" s="24"/>
      <c r="BE151" s="24"/>
      <c r="BF151" s="9"/>
      <c r="BG151" s="13"/>
      <c r="BH151" s="9"/>
      <c r="BI151" s="14"/>
      <c r="BJ151" s="38"/>
    </row>
    <row r="152" spans="2:62" ht="15.75" thickBot="1" x14ac:dyDescent="0.3">
      <c r="B152" s="35">
        <v>2016</v>
      </c>
      <c r="C152" s="55"/>
      <c r="D152" s="56"/>
      <c r="E152" s="56"/>
      <c r="F152" s="56"/>
      <c r="G152" s="58"/>
      <c r="H152" s="104"/>
      <c r="I152" s="104"/>
      <c r="J152" s="104"/>
      <c r="K152" s="104"/>
      <c r="L152" s="104"/>
      <c r="M152" s="55"/>
      <c r="N152" s="56"/>
      <c r="O152" s="56"/>
      <c r="P152" s="56"/>
      <c r="Q152" s="58"/>
      <c r="R152" s="72"/>
      <c r="S152" s="73"/>
      <c r="T152" s="73"/>
      <c r="U152" s="73"/>
      <c r="V152" s="74"/>
      <c r="W152" s="29"/>
      <c r="X152" s="29"/>
      <c r="Y152" s="29"/>
      <c r="Z152" s="29"/>
      <c r="AA152" s="77"/>
      <c r="AB152" s="145">
        <f t="shared" si="51"/>
        <v>0</v>
      </c>
      <c r="AC152" s="55"/>
      <c r="AD152" s="56"/>
      <c r="AE152" s="56"/>
      <c r="AF152" s="57"/>
      <c r="AG152" s="79"/>
      <c r="AH152" s="56"/>
      <c r="AI152" s="58"/>
      <c r="AJ152" s="78"/>
      <c r="AK152" s="51"/>
      <c r="AL152" s="57"/>
      <c r="AM152" s="57"/>
      <c r="AN152" s="57"/>
      <c r="AO152" s="57"/>
      <c r="AP152" s="60"/>
      <c r="AQ152" s="59"/>
      <c r="AR152" s="62"/>
      <c r="AS152" s="62"/>
      <c r="AT152" s="62"/>
      <c r="AU152" s="62"/>
      <c r="AV152" s="63"/>
      <c r="AW152" s="59"/>
      <c r="AX152" s="57"/>
      <c r="AY152" s="57"/>
      <c r="AZ152" s="57"/>
      <c r="BA152" s="57"/>
      <c r="BB152" s="60"/>
      <c r="BC152" s="40"/>
      <c r="BD152" s="30"/>
      <c r="BE152" s="30"/>
      <c r="BF152" s="31"/>
      <c r="BG152" s="32"/>
      <c r="BH152" s="31"/>
      <c r="BI152" s="33"/>
      <c r="BJ152" s="41"/>
    </row>
  </sheetData>
  <mergeCells count="62">
    <mergeCell ref="BC4:BJ4"/>
    <mergeCell ref="AQ4:AV4"/>
    <mergeCell ref="BA6:BA7"/>
    <mergeCell ref="AZ6:AZ7"/>
    <mergeCell ref="AY6:AY7"/>
    <mergeCell ref="AX6:AX7"/>
    <mergeCell ref="AW6:AW7"/>
    <mergeCell ref="AV6:AV7"/>
    <mergeCell ref="AU6:AU7"/>
    <mergeCell ref="AT6:AT7"/>
    <mergeCell ref="AS6:AS7"/>
    <mergeCell ref="AR6:AR7"/>
    <mergeCell ref="AQ6:AQ7"/>
    <mergeCell ref="C4:G4"/>
    <mergeCell ref="M4:Q4"/>
    <mergeCell ref="AC4:AI4"/>
    <mergeCell ref="AW4:BB4"/>
    <mergeCell ref="M6:M7"/>
    <mergeCell ref="C6:C7"/>
    <mergeCell ref="D6:D7"/>
    <mergeCell ref="E6:E7"/>
    <mergeCell ref="F6:F7"/>
    <mergeCell ref="G6:G7"/>
    <mergeCell ref="R6:R7"/>
    <mergeCell ref="Q6:Q7"/>
    <mergeCell ref="P6:P7"/>
    <mergeCell ref="O6:O7"/>
    <mergeCell ref="N6:N7"/>
    <mergeCell ref="BB6:BB7"/>
    <mergeCell ref="B4:B7"/>
    <mergeCell ref="AJ4:AP4"/>
    <mergeCell ref="W4:AA4"/>
    <mergeCell ref="AM6:AM7"/>
    <mergeCell ref="AL6:AL7"/>
    <mergeCell ref="AK6:AK7"/>
    <mergeCell ref="AJ6:AJ7"/>
    <mergeCell ref="AI6:AI7"/>
    <mergeCell ref="AH6:AH7"/>
    <mergeCell ref="AG6:AG7"/>
    <mergeCell ref="AF6:AF7"/>
    <mergeCell ref="AE6:AE7"/>
    <mergeCell ref="AD6:AD7"/>
    <mergeCell ref="AC6:AC7"/>
    <mergeCell ref="T6:T7"/>
    <mergeCell ref="S6:S7"/>
    <mergeCell ref="AP6:AP7"/>
    <mergeCell ref="AO6:AO7"/>
    <mergeCell ref="AN6:AN7"/>
    <mergeCell ref="Y6:Y7"/>
    <mergeCell ref="X6:X7"/>
    <mergeCell ref="AA6:AA7"/>
    <mergeCell ref="Z6:Z7"/>
    <mergeCell ref="H4:L4"/>
    <mergeCell ref="W6:W7"/>
    <mergeCell ref="V6:V7"/>
    <mergeCell ref="U6:U7"/>
    <mergeCell ref="R4:V4"/>
    <mergeCell ref="H6:H7"/>
    <mergeCell ref="I6:I7"/>
    <mergeCell ref="J6:J7"/>
    <mergeCell ref="K6:K7"/>
    <mergeCell ref="L6:L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0"/>
  <sheetViews>
    <sheetView workbookViewId="0">
      <selection activeCell="N16" sqref="N16"/>
    </sheetView>
  </sheetViews>
  <sheetFormatPr baseColWidth="10" defaultRowHeight="15" x14ac:dyDescent="0.25"/>
  <sheetData>
    <row r="2" spans="2:14" ht="18.75" x14ac:dyDescent="0.3">
      <c r="C2" s="222" t="s">
        <v>142</v>
      </c>
      <c r="D2" s="221"/>
      <c r="E2" s="221"/>
      <c r="F2" s="221"/>
      <c r="G2" s="221"/>
      <c r="H2" s="221"/>
      <c r="I2" s="221"/>
      <c r="J2" s="221"/>
      <c r="K2" s="221"/>
    </row>
    <row r="4" spans="2:14" ht="15.75" thickBot="1" x14ac:dyDescent="0.3"/>
    <row r="5" spans="2:14" ht="45.75" thickBot="1" x14ac:dyDescent="0.3">
      <c r="B5" s="194" t="s">
        <v>0</v>
      </c>
      <c r="C5" s="195" t="s">
        <v>14</v>
      </c>
      <c r="D5" s="196" t="s">
        <v>15</v>
      </c>
      <c r="E5" s="198" t="s">
        <v>16</v>
      </c>
      <c r="F5" s="98" t="s">
        <v>17</v>
      </c>
      <c r="G5" s="197" t="s">
        <v>20</v>
      </c>
      <c r="H5" s="202" t="s">
        <v>46</v>
      </c>
    </row>
    <row r="6" spans="2:14" x14ac:dyDescent="0.25">
      <c r="B6" s="190">
        <v>1872</v>
      </c>
      <c r="C6" s="191">
        <v>0.23197715917202</v>
      </c>
      <c r="D6" s="192">
        <v>9.2790863668807996E-2</v>
      </c>
      <c r="E6" s="199">
        <v>0.51391862955032119</v>
      </c>
      <c r="F6" s="206">
        <v>0.1284796573875803</v>
      </c>
      <c r="G6" s="193">
        <v>3.2833690221270542E-2</v>
      </c>
      <c r="H6" s="203">
        <v>1</v>
      </c>
      <c r="K6" s="64"/>
      <c r="L6" s="64"/>
      <c r="M6" s="64"/>
      <c r="N6" s="64"/>
    </row>
    <row r="7" spans="2:14" x14ac:dyDescent="0.25">
      <c r="B7" s="188">
        <v>1873</v>
      </c>
      <c r="C7" s="186">
        <v>0.2220577350111029</v>
      </c>
      <c r="D7" s="24">
        <v>9.6225018504811258E-2</v>
      </c>
      <c r="E7" s="200">
        <v>0.52553663952627683</v>
      </c>
      <c r="F7" s="207">
        <v>0.11843079200592155</v>
      </c>
      <c r="G7" s="184">
        <v>3.7749814951887499E-2</v>
      </c>
      <c r="H7" s="204">
        <v>1</v>
      </c>
    </row>
    <row r="8" spans="2:14" x14ac:dyDescent="0.25">
      <c r="B8" s="188">
        <v>1874</v>
      </c>
      <c r="C8" s="186">
        <v>0.22759601706970128</v>
      </c>
      <c r="D8" s="24">
        <v>9.9573257467994308E-2</v>
      </c>
      <c r="E8" s="200">
        <v>0.52987197724039836</v>
      </c>
      <c r="F8" s="207">
        <v>0.10668563300142248</v>
      </c>
      <c r="G8" s="184">
        <v>3.6273115220483647E-2</v>
      </c>
      <c r="H8" s="204">
        <v>1</v>
      </c>
    </row>
    <row r="9" spans="2:14" x14ac:dyDescent="0.25">
      <c r="B9" s="188">
        <v>1875</v>
      </c>
      <c r="C9" s="186">
        <v>0.22770398481973436</v>
      </c>
      <c r="D9" s="24">
        <v>9.4876660341555979E-2</v>
      </c>
      <c r="E9" s="200">
        <v>0.5376344086021505</v>
      </c>
      <c r="F9" s="207">
        <v>0.10752688172043011</v>
      </c>
      <c r="G9" s="184">
        <v>3.2258064516129038E-2</v>
      </c>
      <c r="H9" s="204">
        <v>1</v>
      </c>
    </row>
    <row r="10" spans="2:14" x14ac:dyDescent="0.25">
      <c r="B10" s="188">
        <v>1876</v>
      </c>
      <c r="C10" s="186">
        <v>0.23378141437755698</v>
      </c>
      <c r="D10" s="24">
        <v>9.9357101110461726E-2</v>
      </c>
      <c r="E10" s="200">
        <v>0.52600818234950319</v>
      </c>
      <c r="F10" s="207">
        <v>0.11104617182933957</v>
      </c>
      <c r="G10" s="184">
        <v>2.9807130333138518E-2</v>
      </c>
      <c r="H10" s="204">
        <v>1</v>
      </c>
    </row>
    <row r="11" spans="2:14" x14ac:dyDescent="0.25">
      <c r="B11" s="188">
        <v>1877</v>
      </c>
      <c r="C11" s="186">
        <v>0.22342995169082128</v>
      </c>
      <c r="D11" s="24">
        <v>9.9637681159420288E-2</v>
      </c>
      <c r="E11" s="200">
        <v>0.53442028985507251</v>
      </c>
      <c r="F11" s="207">
        <v>0.11171497584541064</v>
      </c>
      <c r="G11" s="184">
        <v>3.0797101449275388E-2</v>
      </c>
      <c r="H11" s="204">
        <v>1</v>
      </c>
    </row>
    <row r="12" spans="2:14" x14ac:dyDescent="0.25">
      <c r="B12" s="188">
        <v>1878</v>
      </c>
      <c r="C12" s="186">
        <v>0.22586109542631283</v>
      </c>
      <c r="D12" s="24">
        <v>0.10163749294184077</v>
      </c>
      <c r="E12" s="200">
        <v>0.53642010163749299</v>
      </c>
      <c r="F12" s="207">
        <v>0.10728402032749859</v>
      </c>
      <c r="G12" s="184">
        <v>2.8797289666854888E-2</v>
      </c>
      <c r="H12" s="204">
        <v>1</v>
      </c>
    </row>
    <row r="13" spans="2:14" x14ac:dyDescent="0.25">
      <c r="B13" s="188">
        <v>1879</v>
      </c>
      <c r="C13" s="186">
        <v>0.22035676810073454</v>
      </c>
      <c r="D13" s="24">
        <v>9.4438614900314799E-2</v>
      </c>
      <c r="E13" s="200">
        <v>0.54564533053515218</v>
      </c>
      <c r="F13" s="207">
        <v>0.1049317943336831</v>
      </c>
      <c r="G13" s="184">
        <v>3.4627492130115435E-2</v>
      </c>
      <c r="H13" s="204">
        <v>1</v>
      </c>
    </row>
    <row r="14" spans="2:14" x14ac:dyDescent="0.25">
      <c r="B14" s="188">
        <v>1880</v>
      </c>
      <c r="C14" s="186">
        <v>0.22044088176352705</v>
      </c>
      <c r="D14" s="24">
        <v>9.7695390781563127E-2</v>
      </c>
      <c r="E14" s="200">
        <v>0.55611222444889785</v>
      </c>
      <c r="F14" s="207">
        <v>0.10020040080160321</v>
      </c>
      <c r="G14" s="184">
        <v>2.5551102204408822E-2</v>
      </c>
      <c r="H14" s="204">
        <v>1</v>
      </c>
    </row>
    <row r="15" spans="2:14" x14ac:dyDescent="0.25">
      <c r="B15" s="188">
        <v>1881</v>
      </c>
      <c r="C15" s="186">
        <v>0.21041557075223566</v>
      </c>
      <c r="D15" s="24">
        <v>9.9947396107311945E-2</v>
      </c>
      <c r="E15" s="200">
        <v>0.55760126249342457</v>
      </c>
      <c r="F15" s="207">
        <v>0.10520778537611783</v>
      </c>
      <c r="G15" s="184">
        <v>2.682798527091005E-2</v>
      </c>
      <c r="H15" s="204">
        <v>1</v>
      </c>
    </row>
    <row r="16" spans="2:14" x14ac:dyDescent="0.25">
      <c r="B16" s="188">
        <v>1882</v>
      </c>
      <c r="C16" s="186">
        <v>0.2232854864433812</v>
      </c>
      <c r="D16" s="24">
        <v>0.10101010101010101</v>
      </c>
      <c r="E16" s="200">
        <v>0.54758107389686339</v>
      </c>
      <c r="F16" s="207">
        <v>0.10101010101010101</v>
      </c>
      <c r="G16" s="184">
        <v>2.7113237639553433E-2</v>
      </c>
      <c r="H16" s="204">
        <v>1</v>
      </c>
    </row>
    <row r="17" spans="2:8" x14ac:dyDescent="0.25">
      <c r="B17" s="188">
        <v>1883</v>
      </c>
      <c r="C17" s="186">
        <v>0.22437531871494137</v>
      </c>
      <c r="D17" s="24">
        <v>9.6889342172361045E-2</v>
      </c>
      <c r="E17" s="200">
        <v>0.55583885772565023</v>
      </c>
      <c r="F17" s="207">
        <v>9.6889342172361045E-2</v>
      </c>
      <c r="G17" s="184">
        <v>2.6007139214686389E-2</v>
      </c>
      <c r="H17" s="204">
        <v>1</v>
      </c>
    </row>
    <row r="18" spans="2:8" x14ac:dyDescent="0.25">
      <c r="B18" s="188">
        <v>1884</v>
      </c>
      <c r="C18" s="186">
        <v>0.22508038585209003</v>
      </c>
      <c r="D18" s="24">
        <v>0.10718113612004287</v>
      </c>
      <c r="E18" s="200">
        <v>0.55198285101822075</v>
      </c>
      <c r="F18" s="207">
        <v>9.6463022508038593E-2</v>
      </c>
      <c r="G18" s="184">
        <v>1.9292604501607729E-2</v>
      </c>
      <c r="H18" s="204">
        <v>1</v>
      </c>
    </row>
    <row r="19" spans="2:8" x14ac:dyDescent="0.25">
      <c r="B19" s="188">
        <v>1885</v>
      </c>
      <c r="C19" s="186">
        <v>0.22658610271903323</v>
      </c>
      <c r="D19" s="24">
        <v>0.10070493454179255</v>
      </c>
      <c r="E19" s="200">
        <v>0.55891238670694865</v>
      </c>
      <c r="F19" s="207">
        <v>9.0634441087613302E-2</v>
      </c>
      <c r="G19" s="184">
        <v>2.3162134944612302E-2</v>
      </c>
      <c r="H19" s="204">
        <v>1</v>
      </c>
    </row>
    <row r="20" spans="2:8" x14ac:dyDescent="0.25">
      <c r="B20" s="188">
        <v>1886</v>
      </c>
      <c r="C20" s="186">
        <v>0.22376926902038788</v>
      </c>
      <c r="D20" s="24">
        <v>9.6966683242168075E-2</v>
      </c>
      <c r="E20" s="200">
        <v>0.56190949776230736</v>
      </c>
      <c r="F20" s="207">
        <v>8.9507707608155143E-2</v>
      </c>
      <c r="G20" s="184">
        <v>2.7846842366981622E-2</v>
      </c>
      <c r="H20" s="204">
        <v>1</v>
      </c>
    </row>
    <row r="21" spans="2:8" x14ac:dyDescent="0.25">
      <c r="B21" s="188">
        <v>1887</v>
      </c>
      <c r="C21" s="186">
        <v>0.22376926902038788</v>
      </c>
      <c r="D21" s="24">
        <v>9.6966683242168075E-2</v>
      </c>
      <c r="E21" s="200">
        <v>0.56688214818498261</v>
      </c>
      <c r="F21" s="207">
        <v>8.9507707608155143E-2</v>
      </c>
      <c r="G21" s="184">
        <v>2.2874191944306333E-2</v>
      </c>
      <c r="H21" s="204">
        <v>1</v>
      </c>
    </row>
    <row r="22" spans="2:8" x14ac:dyDescent="0.25">
      <c r="B22" s="188">
        <v>1888</v>
      </c>
      <c r="C22" s="186">
        <v>0.22545090180360722</v>
      </c>
      <c r="D22" s="24">
        <v>0.10020040080160321</v>
      </c>
      <c r="E22" s="200">
        <v>0.57114228456913829</v>
      </c>
      <c r="F22" s="207">
        <v>8.5170340681362727E-2</v>
      </c>
      <c r="G22" s="184">
        <v>1.8036072144288574E-2</v>
      </c>
      <c r="H22" s="204">
        <v>1</v>
      </c>
    </row>
    <row r="23" spans="2:8" x14ac:dyDescent="0.25">
      <c r="B23" s="188">
        <v>1889</v>
      </c>
      <c r="C23" s="186">
        <v>0.22501308215593929</v>
      </c>
      <c r="D23" s="24">
        <v>9.9424385138670857E-2</v>
      </c>
      <c r="E23" s="200">
        <v>0.56514913657770804</v>
      </c>
      <c r="F23" s="207">
        <v>8.8958660387231825E-2</v>
      </c>
      <c r="G23" s="184">
        <v>2.1454735740450023E-2</v>
      </c>
      <c r="H23" s="204">
        <v>1</v>
      </c>
    </row>
    <row r="24" spans="2:8" x14ac:dyDescent="0.25">
      <c r="B24" s="188">
        <v>1890</v>
      </c>
      <c r="C24" s="186">
        <v>0.22920604914933837</v>
      </c>
      <c r="D24" s="24">
        <v>9.9243856332703217E-2</v>
      </c>
      <c r="E24" s="200">
        <v>0.57419659735349715</v>
      </c>
      <c r="F24" s="207">
        <v>7.7977315689981105E-2</v>
      </c>
      <c r="G24" s="184">
        <v>1.9376181474480149E-2</v>
      </c>
      <c r="H24" s="204">
        <v>1</v>
      </c>
    </row>
    <row r="25" spans="2:8" x14ac:dyDescent="0.25">
      <c r="B25" s="188">
        <v>1891</v>
      </c>
      <c r="C25" s="186">
        <v>0.22577610536218251</v>
      </c>
      <c r="D25" s="24">
        <v>9.8777046095954849E-2</v>
      </c>
      <c r="E25" s="200">
        <v>0.57149576669802449</v>
      </c>
      <c r="F25" s="207">
        <v>8.4666039510818442E-2</v>
      </c>
      <c r="G25" s="184">
        <v>1.928504233301977E-2</v>
      </c>
      <c r="H25" s="204">
        <v>1</v>
      </c>
    </row>
    <row r="26" spans="2:8" x14ac:dyDescent="0.25">
      <c r="B26" s="188">
        <v>1892</v>
      </c>
      <c r="C26" s="186">
        <v>0.22737022737022738</v>
      </c>
      <c r="D26" s="24">
        <v>0.10725010725010725</v>
      </c>
      <c r="E26" s="200">
        <v>0.56628056628056633</v>
      </c>
      <c r="F26" s="207">
        <v>7.7220077220077218E-2</v>
      </c>
      <c r="G26" s="184">
        <v>2.1879021879021895E-2</v>
      </c>
      <c r="H26" s="204">
        <v>1</v>
      </c>
    </row>
    <row r="27" spans="2:8" x14ac:dyDescent="0.25">
      <c r="B27" s="188">
        <v>1893</v>
      </c>
      <c r="C27" s="186">
        <v>0.22716403634624582</v>
      </c>
      <c r="D27" s="24">
        <v>0.10999521759923482</v>
      </c>
      <c r="E27" s="200">
        <v>0.56193208990913435</v>
      </c>
      <c r="F27" s="207">
        <v>8.1300813008130079E-2</v>
      </c>
      <c r="G27" s="184">
        <v>1.9607843137254902E-2</v>
      </c>
      <c r="H27" s="204">
        <v>1</v>
      </c>
    </row>
    <row r="28" spans="2:8" x14ac:dyDescent="0.25">
      <c r="B28" s="188">
        <v>1894</v>
      </c>
      <c r="C28" s="186">
        <v>0.22900763358778625</v>
      </c>
      <c r="D28" s="24">
        <v>0.10496183206106871</v>
      </c>
      <c r="E28" s="200">
        <v>0.56536259541984735</v>
      </c>
      <c r="F28" s="207">
        <v>8.110687022900763E-2</v>
      </c>
      <c r="G28" s="184">
        <v>1.9561068702290074E-2</v>
      </c>
      <c r="H28" s="204">
        <v>1</v>
      </c>
    </row>
    <row r="29" spans="2:8" x14ac:dyDescent="0.25">
      <c r="B29" s="188">
        <v>1895</v>
      </c>
      <c r="C29" s="186">
        <v>0.2296738631143776</v>
      </c>
      <c r="D29" s="24">
        <v>0.10794671566375746</v>
      </c>
      <c r="E29" s="200">
        <v>0.55810748736793758</v>
      </c>
      <c r="F29" s="207">
        <v>8.0385852090032156E-2</v>
      </c>
      <c r="G29" s="184">
        <v>2.3886081763895256E-2</v>
      </c>
      <c r="H29" s="204">
        <v>1</v>
      </c>
    </row>
    <row r="30" spans="2:8" x14ac:dyDescent="0.25">
      <c r="B30" s="188">
        <v>1896</v>
      </c>
      <c r="C30" s="186">
        <v>0.22189349112426035</v>
      </c>
      <c r="D30" s="24">
        <v>0.11341222879684418</v>
      </c>
      <c r="E30" s="200">
        <v>0.55966469428007881</v>
      </c>
      <c r="F30" s="207">
        <v>8.3826429980276132E-2</v>
      </c>
      <c r="G30" s="184">
        <v>2.1203155818540424E-2</v>
      </c>
      <c r="H30" s="204">
        <v>1</v>
      </c>
    </row>
    <row r="31" spans="2:8" x14ac:dyDescent="0.25">
      <c r="B31" s="188">
        <v>1897</v>
      </c>
      <c r="C31" s="186">
        <v>0.22442084942084944</v>
      </c>
      <c r="D31" s="24">
        <v>0.10955598455598456</v>
      </c>
      <c r="E31" s="200">
        <v>0.56225868725868733</v>
      </c>
      <c r="F31" s="207">
        <v>8.4459459459459457E-2</v>
      </c>
      <c r="G31" s="184">
        <v>1.9305019305019287E-2</v>
      </c>
      <c r="H31" s="204">
        <v>1</v>
      </c>
    </row>
    <row r="32" spans="2:8" x14ac:dyDescent="0.25">
      <c r="B32" s="188">
        <v>1898</v>
      </c>
      <c r="C32" s="186">
        <v>0.22317188983855651</v>
      </c>
      <c r="D32" s="24">
        <v>0.10446343779677113</v>
      </c>
      <c r="E32" s="200">
        <v>0.56980056980056981</v>
      </c>
      <c r="F32" s="207">
        <v>8.5470085470085472E-2</v>
      </c>
      <c r="G32" s="184">
        <v>1.7094017094017106E-2</v>
      </c>
      <c r="H32" s="204">
        <v>1</v>
      </c>
    </row>
    <row r="33" spans="2:8" x14ac:dyDescent="0.25">
      <c r="B33" s="188">
        <v>1899</v>
      </c>
      <c r="C33" s="186">
        <v>0.21441605839416059</v>
      </c>
      <c r="D33" s="24">
        <v>0.10492700729927008</v>
      </c>
      <c r="E33" s="200">
        <v>0.58394160583941612</v>
      </c>
      <c r="F33" s="207">
        <v>7.9835766423357671E-2</v>
      </c>
      <c r="G33" s="184">
        <v>1.6879562043795614E-2</v>
      </c>
      <c r="H33" s="204">
        <v>1</v>
      </c>
    </row>
    <row r="34" spans="2:8" x14ac:dyDescent="0.25">
      <c r="B34" s="188">
        <v>1900</v>
      </c>
      <c r="C34" s="186">
        <v>0.22195318805488295</v>
      </c>
      <c r="D34" s="24">
        <v>0.11702986279257466</v>
      </c>
      <c r="E34" s="200">
        <v>0.57102502017756251</v>
      </c>
      <c r="F34" s="207">
        <v>7.2639225181598058E-2</v>
      </c>
      <c r="G34" s="184">
        <v>1.7352703793381764E-2</v>
      </c>
      <c r="H34" s="204">
        <v>1</v>
      </c>
    </row>
    <row r="35" spans="2:8" x14ac:dyDescent="0.25">
      <c r="B35" s="188">
        <v>1901</v>
      </c>
      <c r="C35" s="186">
        <v>0.21651785714285715</v>
      </c>
      <c r="D35" s="24">
        <v>9.5982142857142863E-2</v>
      </c>
      <c r="E35" s="200">
        <v>0.5848214285714286</v>
      </c>
      <c r="F35" s="207">
        <v>8.4821428571428575E-2</v>
      </c>
      <c r="G35" s="184">
        <v>1.7857142857142856E-2</v>
      </c>
      <c r="H35" s="204">
        <v>1</v>
      </c>
    </row>
    <row r="36" spans="2:8" x14ac:dyDescent="0.25">
      <c r="B36" s="188">
        <v>1902</v>
      </c>
      <c r="C36" s="186">
        <v>0.23473203157457417</v>
      </c>
      <c r="D36" s="24">
        <v>9.5554632322393029E-2</v>
      </c>
      <c r="E36" s="200">
        <v>0.57748234316576652</v>
      </c>
      <c r="F36" s="207">
        <v>7.8936435396759458E-2</v>
      </c>
      <c r="G36" s="184">
        <v>1.3294557540506862E-2</v>
      </c>
      <c r="H36" s="204">
        <v>1</v>
      </c>
    </row>
    <row r="37" spans="2:8" x14ac:dyDescent="0.25">
      <c r="B37" s="188">
        <v>1903</v>
      </c>
      <c r="C37" s="186">
        <v>0.22231044065105199</v>
      </c>
      <c r="D37" s="24">
        <v>8.7336244541484712E-2</v>
      </c>
      <c r="E37" s="200">
        <v>0.59944422389837237</v>
      </c>
      <c r="F37" s="207">
        <v>7.5426756649464077E-2</v>
      </c>
      <c r="G37" s="184">
        <v>1.5482334259626839E-2</v>
      </c>
      <c r="H37" s="204">
        <v>1</v>
      </c>
    </row>
    <row r="38" spans="2:8" x14ac:dyDescent="0.25">
      <c r="B38" s="188">
        <v>1904</v>
      </c>
      <c r="C38" s="186">
        <v>0.25378787878787878</v>
      </c>
      <c r="D38" s="24">
        <v>8.9015151515151519E-2</v>
      </c>
      <c r="E38" s="200">
        <v>0.57196969696969702</v>
      </c>
      <c r="F38" s="207">
        <v>7.1969696969696975E-2</v>
      </c>
      <c r="G38" s="184">
        <v>1.3257575757575756E-2</v>
      </c>
      <c r="H38" s="204">
        <v>1</v>
      </c>
    </row>
    <row r="39" spans="2:8" x14ac:dyDescent="0.25">
      <c r="B39" s="188">
        <v>1905</v>
      </c>
      <c r="C39" s="186">
        <v>0.28581765557163535</v>
      </c>
      <c r="D39" s="24">
        <v>8.683068017366137E-2</v>
      </c>
      <c r="E39" s="200">
        <v>0.54630969609261948</v>
      </c>
      <c r="F39" s="207">
        <v>6.8740955137481921E-2</v>
      </c>
      <c r="G39" s="184">
        <v>1.2301013024602028E-2</v>
      </c>
      <c r="H39" s="204">
        <v>1</v>
      </c>
    </row>
    <row r="40" spans="2:8" x14ac:dyDescent="0.25">
      <c r="B40" s="188">
        <v>1906</v>
      </c>
      <c r="C40" s="186">
        <v>0.22567517573066961</v>
      </c>
      <c r="D40" s="24">
        <v>8.5090640029596737E-2</v>
      </c>
      <c r="E40" s="200">
        <v>0.60118386977432481</v>
      </c>
      <c r="F40" s="207">
        <v>7.2142064372918979E-2</v>
      </c>
      <c r="G40" s="184">
        <v>1.5908250092489831E-2</v>
      </c>
      <c r="H40" s="204">
        <v>1</v>
      </c>
    </row>
    <row r="41" spans="2:8" x14ac:dyDescent="0.25">
      <c r="B41" s="188">
        <v>1907</v>
      </c>
      <c r="C41" s="186">
        <v>0.22492625368731564</v>
      </c>
      <c r="D41" s="24">
        <v>9.2182890855457236E-2</v>
      </c>
      <c r="E41" s="200">
        <v>0.59734513274336287</v>
      </c>
      <c r="F41" s="207">
        <v>7.3746312684365781E-2</v>
      </c>
      <c r="G41" s="184">
        <v>1.1799410029498518E-2</v>
      </c>
      <c r="H41" s="204">
        <v>1</v>
      </c>
    </row>
    <row r="42" spans="2:8" x14ac:dyDescent="0.25">
      <c r="B42" s="188">
        <v>1908</v>
      </c>
      <c r="C42" s="186"/>
      <c r="D42" s="24"/>
      <c r="E42" s="200"/>
      <c r="F42" s="207"/>
      <c r="G42" s="184"/>
      <c r="H42" s="204"/>
    </row>
    <row r="43" spans="2:8" x14ac:dyDescent="0.25">
      <c r="B43" s="188">
        <v>1909</v>
      </c>
      <c r="C43" s="186"/>
      <c r="D43" s="24"/>
      <c r="E43" s="200"/>
      <c r="F43" s="207"/>
      <c r="G43" s="184"/>
      <c r="H43" s="204"/>
    </row>
    <row r="44" spans="2:8" x14ac:dyDescent="0.25">
      <c r="B44" s="188">
        <v>1910</v>
      </c>
      <c r="C44" s="186">
        <v>0.25062656641604009</v>
      </c>
      <c r="D44" s="24">
        <v>9.3089867525957742E-2</v>
      </c>
      <c r="E44" s="200">
        <v>0.55137844611528819</v>
      </c>
      <c r="F44" s="207">
        <v>8.9867525957751521E-2</v>
      </c>
      <c r="G44" s="184">
        <v>1.5037593984962403E-2</v>
      </c>
      <c r="H44" s="204">
        <v>1</v>
      </c>
    </row>
    <row r="45" spans="2:8" x14ac:dyDescent="0.25">
      <c r="B45" s="188">
        <v>1911</v>
      </c>
      <c r="C45" s="186">
        <v>0.26165167620605073</v>
      </c>
      <c r="D45" s="24">
        <v>8.1766148814390843E-2</v>
      </c>
      <c r="E45" s="200">
        <v>0.58299264104660664</v>
      </c>
      <c r="F45" s="207">
        <v>6.895611883346961E-2</v>
      </c>
      <c r="G45" s="184">
        <v>4.6334150994821483E-3</v>
      </c>
      <c r="H45" s="204">
        <v>1</v>
      </c>
    </row>
    <row r="46" spans="2:8" x14ac:dyDescent="0.25">
      <c r="B46" s="188">
        <v>1912</v>
      </c>
      <c r="C46" s="186"/>
      <c r="D46" s="24"/>
      <c r="E46" s="200"/>
      <c r="F46" s="207"/>
      <c r="G46" s="184"/>
      <c r="H46" s="204"/>
    </row>
    <row r="47" spans="2:8" x14ac:dyDescent="0.25">
      <c r="B47" s="188">
        <v>1913</v>
      </c>
      <c r="C47" s="186"/>
      <c r="D47" s="24"/>
      <c r="E47" s="200"/>
      <c r="F47" s="207"/>
      <c r="G47" s="184"/>
      <c r="H47" s="204"/>
    </row>
    <row r="48" spans="2:8" x14ac:dyDescent="0.25">
      <c r="B48" s="188">
        <v>1914</v>
      </c>
      <c r="C48" s="186"/>
      <c r="D48" s="24"/>
      <c r="E48" s="200"/>
      <c r="F48" s="207"/>
      <c r="G48" s="184"/>
      <c r="H48" s="204"/>
    </row>
    <row r="49" spans="2:8" x14ac:dyDescent="0.25">
      <c r="B49" s="188">
        <v>1915</v>
      </c>
      <c r="C49" s="186"/>
      <c r="D49" s="24"/>
      <c r="E49" s="200"/>
      <c r="F49" s="207"/>
      <c r="G49" s="184"/>
      <c r="H49" s="204"/>
    </row>
    <row r="50" spans="2:8" x14ac:dyDescent="0.25">
      <c r="B50" s="188">
        <v>1916</v>
      </c>
      <c r="C50" s="186"/>
      <c r="D50" s="24"/>
      <c r="E50" s="200"/>
      <c r="F50" s="207"/>
      <c r="G50" s="184"/>
      <c r="H50" s="204"/>
    </row>
    <row r="51" spans="2:8" x14ac:dyDescent="0.25">
      <c r="B51" s="188">
        <v>1917</v>
      </c>
      <c r="C51" s="186"/>
      <c r="D51" s="24"/>
      <c r="E51" s="200"/>
      <c r="F51" s="207"/>
      <c r="G51" s="184"/>
      <c r="H51" s="204"/>
    </row>
    <row r="52" spans="2:8" x14ac:dyDescent="0.25">
      <c r="B52" s="188">
        <v>1918</v>
      </c>
      <c r="C52" s="186"/>
      <c r="D52" s="24"/>
      <c r="E52" s="200"/>
      <c r="F52" s="207"/>
      <c r="G52" s="184"/>
      <c r="H52" s="204"/>
    </row>
    <row r="53" spans="2:8" x14ac:dyDescent="0.25">
      <c r="B53" s="188">
        <v>1919</v>
      </c>
      <c r="C53" s="186"/>
      <c r="D53" s="24"/>
      <c r="E53" s="200"/>
      <c r="F53" s="207"/>
      <c r="G53" s="184"/>
      <c r="H53" s="204"/>
    </row>
    <row r="54" spans="2:8" x14ac:dyDescent="0.25">
      <c r="B54" s="188">
        <v>1920</v>
      </c>
      <c r="C54" s="186"/>
      <c r="D54" s="24"/>
      <c r="E54" s="200"/>
      <c r="F54" s="207"/>
      <c r="G54" s="184"/>
      <c r="H54" s="204"/>
    </row>
    <row r="55" spans="2:8" x14ac:dyDescent="0.25">
      <c r="B55" s="188">
        <v>1921</v>
      </c>
      <c r="C55" s="186"/>
      <c r="D55" s="24"/>
      <c r="E55" s="200"/>
      <c r="F55" s="207"/>
      <c r="G55" s="184"/>
      <c r="H55" s="204"/>
    </row>
    <row r="56" spans="2:8" x14ac:dyDescent="0.25">
      <c r="B56" s="188">
        <v>1922</v>
      </c>
      <c r="C56" s="186"/>
      <c r="D56" s="24"/>
      <c r="E56" s="200"/>
      <c r="F56" s="207"/>
      <c r="G56" s="184"/>
      <c r="H56" s="204"/>
    </row>
    <row r="57" spans="2:8" x14ac:dyDescent="0.25">
      <c r="B57" s="188">
        <v>1923</v>
      </c>
      <c r="C57" s="186"/>
      <c r="D57" s="24"/>
      <c r="E57" s="200"/>
      <c r="F57" s="207"/>
      <c r="G57" s="184"/>
      <c r="H57" s="204"/>
    </row>
    <row r="58" spans="2:8" x14ac:dyDescent="0.25">
      <c r="B58" s="188">
        <v>1924</v>
      </c>
      <c r="C58" s="186"/>
      <c r="D58" s="24"/>
      <c r="E58" s="200"/>
      <c r="F58" s="207"/>
      <c r="G58" s="184"/>
      <c r="H58" s="204"/>
    </row>
    <row r="59" spans="2:8" x14ac:dyDescent="0.25">
      <c r="B59" s="188">
        <v>1925</v>
      </c>
      <c r="C59" s="186"/>
      <c r="D59" s="24"/>
      <c r="E59" s="200"/>
      <c r="F59" s="207"/>
      <c r="G59" s="184"/>
      <c r="H59" s="204"/>
    </row>
    <row r="60" spans="2:8" x14ac:dyDescent="0.25">
      <c r="B60" s="188">
        <v>1926</v>
      </c>
      <c r="C60" s="186"/>
      <c r="D60" s="24"/>
      <c r="E60" s="200"/>
      <c r="F60" s="207"/>
      <c r="G60" s="184"/>
      <c r="H60" s="204"/>
    </row>
    <row r="61" spans="2:8" x14ac:dyDescent="0.25">
      <c r="B61" s="188">
        <v>1927</v>
      </c>
      <c r="C61" s="186"/>
      <c r="D61" s="24"/>
      <c r="E61" s="200"/>
      <c r="F61" s="207"/>
      <c r="G61" s="184"/>
      <c r="H61" s="204"/>
    </row>
    <row r="62" spans="2:8" x14ac:dyDescent="0.25">
      <c r="B62" s="188">
        <v>1928</v>
      </c>
      <c r="C62" s="186"/>
      <c r="D62" s="24"/>
      <c r="E62" s="200"/>
      <c r="F62" s="207"/>
      <c r="G62" s="184"/>
      <c r="H62" s="204"/>
    </row>
    <row r="63" spans="2:8" x14ac:dyDescent="0.25">
      <c r="B63" s="188">
        <v>1929</v>
      </c>
      <c r="C63" s="186"/>
      <c r="D63" s="24"/>
      <c r="E63" s="200"/>
      <c r="F63" s="207"/>
      <c r="G63" s="184"/>
      <c r="H63" s="204"/>
    </row>
    <row r="64" spans="2:8" x14ac:dyDescent="0.25">
      <c r="B64" s="188">
        <v>1930</v>
      </c>
      <c r="C64" s="186"/>
      <c r="D64" s="24"/>
      <c r="E64" s="200"/>
      <c r="F64" s="207"/>
      <c r="G64" s="184"/>
      <c r="H64" s="204"/>
    </row>
    <row r="65" spans="2:8" x14ac:dyDescent="0.25">
      <c r="B65" s="188">
        <v>1931</v>
      </c>
      <c r="C65" s="186"/>
      <c r="D65" s="24"/>
      <c r="E65" s="200"/>
      <c r="F65" s="207"/>
      <c r="G65" s="184"/>
      <c r="H65" s="204"/>
    </row>
    <row r="66" spans="2:8" x14ac:dyDescent="0.25">
      <c r="B66" s="188">
        <v>1932</v>
      </c>
      <c r="C66" s="186"/>
      <c r="D66" s="24"/>
      <c r="E66" s="200"/>
      <c r="F66" s="207"/>
      <c r="G66" s="184"/>
      <c r="H66" s="204"/>
    </row>
    <row r="67" spans="2:8" x14ac:dyDescent="0.25">
      <c r="B67" s="188">
        <v>1933</v>
      </c>
      <c r="C67" s="186"/>
      <c r="D67" s="24"/>
      <c r="E67" s="200"/>
      <c r="F67" s="207"/>
      <c r="G67" s="184"/>
      <c r="H67" s="204"/>
    </row>
    <row r="68" spans="2:8" x14ac:dyDescent="0.25">
      <c r="B68" s="188">
        <v>1934</v>
      </c>
      <c r="C68" s="186"/>
      <c r="D68" s="24"/>
      <c r="E68" s="200"/>
      <c r="F68" s="207"/>
      <c r="G68" s="184"/>
      <c r="H68" s="204"/>
    </row>
    <row r="69" spans="2:8" x14ac:dyDescent="0.25">
      <c r="B69" s="188">
        <v>1935</v>
      </c>
      <c r="C69" s="186"/>
      <c r="D69" s="24"/>
      <c r="E69" s="200"/>
      <c r="F69" s="207"/>
      <c r="G69" s="184"/>
      <c r="H69" s="204"/>
    </row>
    <row r="70" spans="2:8" x14ac:dyDescent="0.25">
      <c r="B70" s="188">
        <v>1936</v>
      </c>
      <c r="C70" s="186"/>
      <c r="D70" s="24"/>
      <c r="E70" s="200"/>
      <c r="F70" s="207"/>
      <c r="G70" s="184"/>
      <c r="H70" s="204"/>
    </row>
    <row r="71" spans="2:8" x14ac:dyDescent="0.25">
      <c r="B71" s="188">
        <v>1937</v>
      </c>
      <c r="C71" s="186">
        <v>0.31709585653754591</v>
      </c>
      <c r="D71" s="24">
        <v>0.13978642968755478</v>
      </c>
      <c r="E71" s="200">
        <v>0.44513242290196658</v>
      </c>
      <c r="F71" s="207">
        <v>8.8186761785639403E-2</v>
      </c>
      <c r="G71" s="184">
        <v>9.7985290872932614E-3</v>
      </c>
      <c r="H71" s="204">
        <v>1</v>
      </c>
    </row>
    <row r="72" spans="2:8" x14ac:dyDescent="0.25">
      <c r="B72" s="188">
        <v>1938</v>
      </c>
      <c r="C72" s="186"/>
      <c r="D72" s="24"/>
      <c r="E72" s="200"/>
      <c r="F72" s="207"/>
      <c r="G72" s="184"/>
      <c r="H72" s="204"/>
    </row>
    <row r="73" spans="2:8" x14ac:dyDescent="0.25">
      <c r="B73" s="188">
        <v>1939</v>
      </c>
      <c r="C73" s="186"/>
      <c r="D73" s="24"/>
      <c r="E73" s="200"/>
      <c r="F73" s="207"/>
      <c r="G73" s="184"/>
      <c r="H73" s="204"/>
    </row>
    <row r="74" spans="2:8" x14ac:dyDescent="0.25">
      <c r="B74" s="188">
        <v>1940</v>
      </c>
      <c r="C74" s="186"/>
      <c r="D74" s="24"/>
      <c r="E74" s="200"/>
      <c r="F74" s="207"/>
      <c r="G74" s="184"/>
      <c r="H74" s="204"/>
    </row>
    <row r="75" spans="2:8" x14ac:dyDescent="0.25">
      <c r="B75" s="188">
        <v>1941</v>
      </c>
      <c r="C75" s="186"/>
      <c r="D75" s="24"/>
      <c r="E75" s="200"/>
      <c r="F75" s="207"/>
      <c r="G75" s="184"/>
      <c r="H75" s="204"/>
    </row>
    <row r="76" spans="2:8" x14ac:dyDescent="0.25">
      <c r="B76" s="188">
        <v>1942</v>
      </c>
      <c r="C76" s="186"/>
      <c r="D76" s="24"/>
      <c r="E76" s="200"/>
      <c r="F76" s="207"/>
      <c r="G76" s="184"/>
      <c r="H76" s="204"/>
    </row>
    <row r="77" spans="2:8" x14ac:dyDescent="0.25">
      <c r="B77" s="188">
        <v>1943</v>
      </c>
      <c r="C77" s="186"/>
      <c r="D77" s="24"/>
      <c r="E77" s="200"/>
      <c r="F77" s="207"/>
      <c r="G77" s="184"/>
      <c r="H77" s="204"/>
    </row>
    <row r="78" spans="2:8" x14ac:dyDescent="0.25">
      <c r="B78" s="188">
        <v>1944</v>
      </c>
      <c r="C78" s="186"/>
      <c r="D78" s="24"/>
      <c r="E78" s="200"/>
      <c r="F78" s="207"/>
      <c r="G78" s="184"/>
      <c r="H78" s="204"/>
    </row>
    <row r="79" spans="2:8" x14ac:dyDescent="0.25">
      <c r="B79" s="188">
        <v>1945</v>
      </c>
      <c r="C79" s="186"/>
      <c r="D79" s="24"/>
      <c r="E79" s="200"/>
      <c r="F79" s="207"/>
      <c r="G79" s="184"/>
      <c r="H79" s="204"/>
    </row>
    <row r="80" spans="2:8" x14ac:dyDescent="0.25">
      <c r="B80" s="188">
        <v>1946</v>
      </c>
      <c r="C80" s="186"/>
      <c r="D80" s="24"/>
      <c r="E80" s="200"/>
      <c r="F80" s="207"/>
      <c r="G80" s="184"/>
      <c r="H80" s="204"/>
    </row>
    <row r="81" spans="2:8" x14ac:dyDescent="0.25">
      <c r="B81" s="188">
        <v>1947</v>
      </c>
      <c r="C81" s="186"/>
      <c r="D81" s="24"/>
      <c r="E81" s="200"/>
      <c r="F81" s="207"/>
      <c r="G81" s="184"/>
      <c r="H81" s="204"/>
    </row>
    <row r="82" spans="2:8" x14ac:dyDescent="0.25">
      <c r="B82" s="188">
        <v>1948</v>
      </c>
      <c r="C82" s="186"/>
      <c r="D82" s="24"/>
      <c r="E82" s="200"/>
      <c r="F82" s="207"/>
      <c r="G82" s="184"/>
      <c r="H82" s="204"/>
    </row>
    <row r="83" spans="2:8" x14ac:dyDescent="0.25">
      <c r="B83" s="188">
        <v>1949</v>
      </c>
      <c r="C83" s="186"/>
      <c r="D83" s="24"/>
      <c r="E83" s="200"/>
      <c r="F83" s="207"/>
      <c r="G83" s="184"/>
      <c r="H83" s="204"/>
    </row>
    <row r="84" spans="2:8" x14ac:dyDescent="0.25">
      <c r="B84" s="188">
        <v>1950</v>
      </c>
      <c r="C84" s="186">
        <v>0.40094210495964544</v>
      </c>
      <c r="D84" s="24">
        <v>0.14654525619479247</v>
      </c>
      <c r="E84" s="200">
        <v>0.34435712250931338</v>
      </c>
      <c r="F84" s="207">
        <v>9.7072914045003469E-2</v>
      </c>
      <c r="G84" s="184">
        <v>1.108260229124524E-2</v>
      </c>
      <c r="H84" s="204">
        <v>1</v>
      </c>
    </row>
    <row r="85" spans="2:8" x14ac:dyDescent="0.25">
      <c r="B85" s="188">
        <v>1951</v>
      </c>
      <c r="C85" s="186"/>
      <c r="D85" s="24"/>
      <c r="E85" s="200"/>
      <c r="F85" s="207"/>
      <c r="G85" s="184"/>
      <c r="H85" s="204"/>
    </row>
    <row r="86" spans="2:8" x14ac:dyDescent="0.25">
      <c r="B86" s="188">
        <v>1952</v>
      </c>
      <c r="C86" s="186"/>
      <c r="D86" s="24"/>
      <c r="E86" s="200"/>
      <c r="F86" s="207"/>
      <c r="G86" s="184"/>
      <c r="H86" s="204"/>
    </row>
    <row r="87" spans="2:8" x14ac:dyDescent="0.25">
      <c r="B87" s="188">
        <v>1953</v>
      </c>
      <c r="C87" s="186"/>
      <c r="D87" s="24"/>
      <c r="E87" s="200"/>
      <c r="F87" s="207"/>
      <c r="G87" s="184"/>
      <c r="H87" s="204"/>
    </row>
    <row r="88" spans="2:8" x14ac:dyDescent="0.25">
      <c r="B88" s="188">
        <v>1954</v>
      </c>
      <c r="C88" s="186"/>
      <c r="D88" s="24"/>
      <c r="E88" s="200"/>
      <c r="F88" s="207"/>
      <c r="G88" s="184"/>
      <c r="H88" s="204"/>
    </row>
    <row r="89" spans="2:8" x14ac:dyDescent="0.25">
      <c r="B89" s="188">
        <v>1955</v>
      </c>
      <c r="C89" s="186"/>
      <c r="D89" s="24"/>
      <c r="E89" s="200"/>
      <c r="F89" s="207"/>
      <c r="G89" s="184"/>
      <c r="H89" s="204"/>
    </row>
    <row r="90" spans="2:8" x14ac:dyDescent="0.25">
      <c r="B90" s="188">
        <v>1956</v>
      </c>
      <c r="C90" s="186"/>
      <c r="D90" s="24"/>
      <c r="E90" s="200"/>
      <c r="F90" s="207"/>
      <c r="G90" s="184"/>
      <c r="H90" s="204"/>
    </row>
    <row r="91" spans="2:8" x14ac:dyDescent="0.25">
      <c r="B91" s="188">
        <v>1957</v>
      </c>
      <c r="C91" s="186"/>
      <c r="D91" s="24"/>
      <c r="E91" s="200"/>
      <c r="F91" s="207"/>
      <c r="G91" s="184"/>
      <c r="H91" s="204"/>
    </row>
    <row r="92" spans="2:8" x14ac:dyDescent="0.25">
      <c r="B92" s="188">
        <v>1958</v>
      </c>
      <c r="C92" s="186">
        <v>0.28272021105085737</v>
      </c>
      <c r="D92" s="24">
        <v>8.9769895940202252E-2</v>
      </c>
      <c r="E92" s="200">
        <v>0.59314084713469151</v>
      </c>
      <c r="F92" s="207">
        <v>2.7846988128389268E-2</v>
      </c>
      <c r="G92" s="184">
        <v>6.5220577458595923E-3</v>
      </c>
      <c r="H92" s="204">
        <v>1</v>
      </c>
    </row>
    <row r="93" spans="2:8" x14ac:dyDescent="0.25">
      <c r="B93" s="188">
        <v>1959</v>
      </c>
      <c r="C93" s="186"/>
      <c r="D93" s="24"/>
      <c r="E93" s="200"/>
      <c r="F93" s="207"/>
      <c r="G93" s="184"/>
      <c r="H93" s="204"/>
    </row>
    <row r="94" spans="2:8" x14ac:dyDescent="0.25">
      <c r="B94" s="188">
        <v>1960</v>
      </c>
      <c r="C94" s="186">
        <v>0.31193319381181006</v>
      </c>
      <c r="D94" s="24">
        <v>8.4082235627231314E-2</v>
      </c>
      <c r="E94" s="200">
        <v>0.58992982888095535</v>
      </c>
      <c r="F94" s="207">
        <v>8.0635233288194018E-3</v>
      </c>
      <c r="G94" s="184">
        <v>5.991218351183881E-3</v>
      </c>
      <c r="H94" s="204">
        <v>1</v>
      </c>
    </row>
    <row r="95" spans="2:8" x14ac:dyDescent="0.25">
      <c r="B95" s="188">
        <v>1961</v>
      </c>
      <c r="C95" s="186"/>
      <c r="D95" s="24"/>
      <c r="E95" s="200"/>
      <c r="F95" s="207"/>
      <c r="G95" s="184"/>
      <c r="H95" s="204"/>
    </row>
    <row r="96" spans="2:8" x14ac:dyDescent="0.25">
      <c r="B96" s="188">
        <v>1962</v>
      </c>
      <c r="C96" s="186">
        <v>0.25659453986349656</v>
      </c>
      <c r="D96" s="24">
        <v>8.0694517362934065E-2</v>
      </c>
      <c r="E96" s="200">
        <v>0.62949448736218394</v>
      </c>
      <c r="F96" s="207">
        <v>3.0315757893947345E-2</v>
      </c>
      <c r="G96" s="184">
        <v>2.9006975174379365E-3</v>
      </c>
      <c r="H96" s="204">
        <v>1</v>
      </c>
    </row>
    <row r="97" spans="2:8" x14ac:dyDescent="0.25">
      <c r="B97" s="188">
        <v>1963</v>
      </c>
      <c r="C97" s="186"/>
      <c r="D97" s="24"/>
      <c r="E97" s="200"/>
      <c r="F97" s="207"/>
      <c r="G97" s="184"/>
      <c r="H97" s="204"/>
    </row>
    <row r="98" spans="2:8" x14ac:dyDescent="0.25">
      <c r="B98" s="188">
        <v>1964</v>
      </c>
      <c r="C98" s="186">
        <v>0.23806024981631149</v>
      </c>
      <c r="D98" s="24">
        <v>5.5400440852314471E-2</v>
      </c>
      <c r="E98" s="200">
        <v>0.67891256429096247</v>
      </c>
      <c r="F98" s="207">
        <v>2.3659074210139602E-2</v>
      </c>
      <c r="G98" s="184">
        <v>3.9676708302718586E-3</v>
      </c>
      <c r="H98" s="204">
        <v>1</v>
      </c>
    </row>
    <row r="99" spans="2:8" x14ac:dyDescent="0.25">
      <c r="B99" s="188">
        <v>1965</v>
      </c>
      <c r="C99" s="186"/>
      <c r="D99" s="24"/>
      <c r="E99" s="200"/>
      <c r="F99" s="207"/>
      <c r="G99" s="184"/>
      <c r="H99" s="204"/>
    </row>
    <row r="100" spans="2:8" x14ac:dyDescent="0.25">
      <c r="B100" s="188">
        <v>1966</v>
      </c>
      <c r="C100" s="186"/>
      <c r="D100" s="24"/>
      <c r="E100" s="200"/>
      <c r="F100" s="207"/>
      <c r="G100" s="184"/>
      <c r="H100" s="204"/>
    </row>
    <row r="101" spans="2:8" x14ac:dyDescent="0.25">
      <c r="B101" s="188">
        <v>1967</v>
      </c>
      <c r="C101" s="186"/>
      <c r="D101" s="24"/>
      <c r="E101" s="200"/>
      <c r="F101" s="207"/>
      <c r="G101" s="184"/>
      <c r="H101" s="204"/>
    </row>
    <row r="102" spans="2:8" x14ac:dyDescent="0.25">
      <c r="B102" s="188">
        <v>1968</v>
      </c>
      <c r="C102" s="186"/>
      <c r="D102" s="24"/>
      <c r="E102" s="200"/>
      <c r="F102" s="207"/>
      <c r="G102" s="184"/>
      <c r="H102" s="204"/>
    </row>
    <row r="103" spans="2:8" x14ac:dyDescent="0.25">
      <c r="B103" s="188">
        <v>1969</v>
      </c>
      <c r="C103" s="186"/>
      <c r="D103" s="24"/>
      <c r="E103" s="200"/>
      <c r="F103" s="207"/>
      <c r="G103" s="184"/>
      <c r="H103" s="204"/>
    </row>
    <row r="104" spans="2:8" x14ac:dyDescent="0.25">
      <c r="B104" s="188">
        <v>1970</v>
      </c>
      <c r="C104" s="186"/>
      <c r="D104" s="24"/>
      <c r="E104" s="200"/>
      <c r="F104" s="207"/>
      <c r="G104" s="184"/>
      <c r="H104" s="204"/>
    </row>
    <row r="105" spans="2:8" x14ac:dyDescent="0.25">
      <c r="B105" s="188">
        <v>1971</v>
      </c>
      <c r="C105" s="186"/>
      <c r="D105" s="24"/>
      <c r="E105" s="200"/>
      <c r="F105" s="207"/>
      <c r="G105" s="184"/>
      <c r="H105" s="204"/>
    </row>
    <row r="106" spans="2:8" x14ac:dyDescent="0.25">
      <c r="B106" s="188">
        <v>1972</v>
      </c>
      <c r="C106" s="186"/>
      <c r="D106" s="24"/>
      <c r="E106" s="200"/>
      <c r="F106" s="207"/>
      <c r="G106" s="184"/>
      <c r="H106" s="204"/>
    </row>
    <row r="107" spans="2:8" x14ac:dyDescent="0.25">
      <c r="B107" s="188">
        <v>1973</v>
      </c>
      <c r="C107" s="186"/>
      <c r="D107" s="24"/>
      <c r="E107" s="200"/>
      <c r="F107" s="207"/>
      <c r="G107" s="184"/>
      <c r="H107" s="204"/>
    </row>
    <row r="108" spans="2:8" x14ac:dyDescent="0.25">
      <c r="B108" s="188">
        <v>1974</v>
      </c>
      <c r="C108" s="186"/>
      <c r="D108" s="24"/>
      <c r="E108" s="200"/>
      <c r="F108" s="207"/>
      <c r="G108" s="184"/>
      <c r="H108" s="204"/>
    </row>
    <row r="109" spans="2:8" x14ac:dyDescent="0.25">
      <c r="B109" s="188">
        <v>1975</v>
      </c>
      <c r="C109" s="186"/>
      <c r="D109" s="24"/>
      <c r="E109" s="200"/>
      <c r="F109" s="207"/>
      <c r="G109" s="184"/>
      <c r="H109" s="204"/>
    </row>
    <row r="110" spans="2:8" x14ac:dyDescent="0.25">
      <c r="B110" s="188">
        <v>1976</v>
      </c>
      <c r="C110" s="186"/>
      <c r="D110" s="24"/>
      <c r="E110" s="200"/>
      <c r="F110" s="207"/>
      <c r="G110" s="184"/>
      <c r="H110" s="204"/>
    </row>
    <row r="111" spans="2:8" x14ac:dyDescent="0.25">
      <c r="B111" s="188">
        <v>1977</v>
      </c>
      <c r="C111" s="186"/>
      <c r="D111" s="24"/>
      <c r="E111" s="200"/>
      <c r="F111" s="207"/>
      <c r="G111" s="184"/>
      <c r="H111" s="204"/>
    </row>
    <row r="112" spans="2:8" x14ac:dyDescent="0.25">
      <c r="B112" s="188">
        <v>1978</v>
      </c>
      <c r="C112" s="186"/>
      <c r="D112" s="24"/>
      <c r="E112" s="200"/>
      <c r="F112" s="207"/>
      <c r="G112" s="184"/>
      <c r="H112" s="204"/>
    </row>
    <row r="113" spans="2:8" x14ac:dyDescent="0.25">
      <c r="B113" s="188">
        <v>1979</v>
      </c>
      <c r="C113" s="186"/>
      <c r="D113" s="24"/>
      <c r="E113" s="200"/>
      <c r="F113" s="207"/>
      <c r="G113" s="184"/>
      <c r="H113" s="204"/>
    </row>
    <row r="114" spans="2:8" x14ac:dyDescent="0.25">
      <c r="B114" s="188">
        <v>1980</v>
      </c>
      <c r="C114" s="186"/>
      <c r="D114" s="24"/>
      <c r="E114" s="200"/>
      <c r="F114" s="207"/>
      <c r="G114" s="184"/>
      <c r="H114" s="204"/>
    </row>
    <row r="115" spans="2:8" x14ac:dyDescent="0.25">
      <c r="B115" s="188">
        <v>1981</v>
      </c>
      <c r="C115" s="186"/>
      <c r="D115" s="24"/>
      <c r="E115" s="200"/>
      <c r="F115" s="207"/>
      <c r="G115" s="184"/>
      <c r="H115" s="204"/>
    </row>
    <row r="116" spans="2:8" x14ac:dyDescent="0.25">
      <c r="B116" s="188">
        <v>1982</v>
      </c>
      <c r="C116" s="186"/>
      <c r="D116" s="24"/>
      <c r="E116" s="200"/>
      <c r="F116" s="207"/>
      <c r="G116" s="184"/>
      <c r="H116" s="204"/>
    </row>
    <row r="117" spans="2:8" x14ac:dyDescent="0.25">
      <c r="B117" s="188">
        <v>1983</v>
      </c>
      <c r="C117" s="186"/>
      <c r="D117" s="24"/>
      <c r="E117" s="200"/>
      <c r="F117" s="207"/>
      <c r="G117" s="184"/>
      <c r="H117" s="204"/>
    </row>
    <row r="118" spans="2:8" x14ac:dyDescent="0.25">
      <c r="B118" s="188">
        <v>1984</v>
      </c>
      <c r="C118" s="186">
        <v>0.28096752979737061</v>
      </c>
      <c r="D118" s="24">
        <v>6.908557723711134E-2</v>
      </c>
      <c r="E118" s="200">
        <v>0.53219313312317129</v>
      </c>
      <c r="F118" s="207">
        <v>7.669670015306429E-2</v>
      </c>
      <c r="G118" s="184">
        <v>4.1057059689282568E-2</v>
      </c>
      <c r="H118" s="204">
        <v>1</v>
      </c>
    </row>
    <row r="119" spans="2:8" x14ac:dyDescent="0.25">
      <c r="B119" s="188">
        <v>1985</v>
      </c>
      <c r="C119" s="186"/>
      <c r="D119" s="24"/>
      <c r="E119" s="200"/>
      <c r="F119" s="207"/>
      <c r="G119" s="184"/>
      <c r="H119" s="204"/>
    </row>
    <row r="120" spans="2:8" x14ac:dyDescent="0.25">
      <c r="B120" s="188">
        <v>1986</v>
      </c>
      <c r="C120" s="186"/>
      <c r="D120" s="24"/>
      <c r="E120" s="200"/>
      <c r="F120" s="207"/>
      <c r="G120" s="184"/>
      <c r="H120" s="204"/>
    </row>
    <row r="121" spans="2:8" x14ac:dyDescent="0.25">
      <c r="B121" s="188">
        <v>1987</v>
      </c>
      <c r="C121" s="186"/>
      <c r="D121" s="24"/>
      <c r="E121" s="200"/>
      <c r="F121" s="207"/>
      <c r="G121" s="184"/>
      <c r="H121" s="204"/>
    </row>
    <row r="122" spans="2:8" x14ac:dyDescent="0.25">
      <c r="B122" s="188">
        <v>1988</v>
      </c>
      <c r="C122" s="186"/>
      <c r="D122" s="24"/>
      <c r="E122" s="200"/>
      <c r="F122" s="207"/>
      <c r="G122" s="184"/>
      <c r="H122" s="204"/>
    </row>
    <row r="123" spans="2:8" x14ac:dyDescent="0.25">
      <c r="B123" s="188">
        <v>1989</v>
      </c>
      <c r="C123" s="186"/>
      <c r="D123" s="24"/>
      <c r="E123" s="200"/>
      <c r="F123" s="207"/>
      <c r="G123" s="184"/>
      <c r="H123" s="204"/>
    </row>
    <row r="124" spans="2:8" x14ac:dyDescent="0.25">
      <c r="B124" s="188">
        <v>1990</v>
      </c>
      <c r="C124" s="186"/>
      <c r="D124" s="24"/>
      <c r="E124" s="200"/>
      <c r="F124" s="207"/>
      <c r="G124" s="184"/>
      <c r="H124" s="204"/>
    </row>
    <row r="125" spans="2:8" x14ac:dyDescent="0.25">
      <c r="B125" s="188">
        <v>1991</v>
      </c>
      <c r="C125" s="186"/>
      <c r="D125" s="24"/>
      <c r="E125" s="200"/>
      <c r="F125" s="207"/>
      <c r="G125" s="184"/>
      <c r="H125" s="204"/>
    </row>
    <row r="126" spans="2:8" x14ac:dyDescent="0.25">
      <c r="B126" s="188">
        <v>1992</v>
      </c>
      <c r="C126" s="186"/>
      <c r="D126" s="24"/>
      <c r="E126" s="200"/>
      <c r="F126" s="207"/>
      <c r="G126" s="184"/>
      <c r="H126" s="204"/>
    </row>
    <row r="127" spans="2:8" x14ac:dyDescent="0.25">
      <c r="B127" s="188">
        <v>1993</v>
      </c>
      <c r="C127" s="186"/>
      <c r="D127" s="24"/>
      <c r="E127" s="200"/>
      <c r="F127" s="207"/>
      <c r="G127" s="184"/>
      <c r="H127" s="204"/>
    </row>
    <row r="128" spans="2:8" x14ac:dyDescent="0.25">
      <c r="B128" s="188">
        <v>1994</v>
      </c>
      <c r="C128" s="186"/>
      <c r="D128" s="24"/>
      <c r="E128" s="200"/>
      <c r="F128" s="207"/>
      <c r="G128" s="184"/>
      <c r="H128" s="204"/>
    </row>
    <row r="129" spans="2:8" x14ac:dyDescent="0.25">
      <c r="B129" s="188">
        <v>1995</v>
      </c>
      <c r="C129" s="186"/>
      <c r="D129" s="24"/>
      <c r="E129" s="200"/>
      <c r="F129" s="207"/>
      <c r="G129" s="184"/>
      <c r="H129" s="204"/>
    </row>
    <row r="130" spans="2:8" x14ac:dyDescent="0.25">
      <c r="B130" s="188">
        <v>1996</v>
      </c>
      <c r="C130" s="186"/>
      <c r="D130" s="24"/>
      <c r="E130" s="200"/>
      <c r="F130" s="207"/>
      <c r="G130" s="184"/>
      <c r="H130" s="204"/>
    </row>
    <row r="131" spans="2:8" x14ac:dyDescent="0.25">
      <c r="B131" s="188">
        <v>1997</v>
      </c>
      <c r="C131" s="186"/>
      <c r="D131" s="24"/>
      <c r="E131" s="200"/>
      <c r="F131" s="207"/>
      <c r="G131" s="184"/>
      <c r="H131" s="204"/>
    </row>
    <row r="132" spans="2:8" x14ac:dyDescent="0.25">
      <c r="B132" s="188">
        <v>1998</v>
      </c>
      <c r="C132" s="186"/>
      <c r="D132" s="24"/>
      <c r="E132" s="200"/>
      <c r="F132" s="207"/>
      <c r="G132" s="184"/>
      <c r="H132" s="204"/>
    </row>
    <row r="133" spans="2:8" x14ac:dyDescent="0.25">
      <c r="B133" s="188">
        <v>1999</v>
      </c>
      <c r="C133" s="186"/>
      <c r="D133" s="24"/>
      <c r="E133" s="200"/>
      <c r="F133" s="207"/>
      <c r="G133" s="184"/>
      <c r="H133" s="204"/>
    </row>
    <row r="134" spans="2:8" x14ac:dyDescent="0.25">
      <c r="B134" s="188">
        <v>2000</v>
      </c>
      <c r="C134" s="186"/>
      <c r="D134" s="24"/>
      <c r="E134" s="200"/>
      <c r="F134" s="207"/>
      <c r="G134" s="184"/>
      <c r="H134" s="204"/>
    </row>
    <row r="135" spans="2:8" x14ac:dyDescent="0.25">
      <c r="B135" s="188">
        <v>2001</v>
      </c>
      <c r="C135" s="186"/>
      <c r="D135" s="24"/>
      <c r="E135" s="200"/>
      <c r="F135" s="207"/>
      <c r="G135" s="184"/>
      <c r="H135" s="204"/>
    </row>
    <row r="136" spans="2:8" x14ac:dyDescent="0.25">
      <c r="B136" s="188">
        <v>2002</v>
      </c>
      <c r="C136" s="186"/>
      <c r="D136" s="24"/>
      <c r="E136" s="200"/>
      <c r="F136" s="207"/>
      <c r="G136" s="184"/>
      <c r="H136" s="204"/>
    </row>
    <row r="137" spans="2:8" x14ac:dyDescent="0.25">
      <c r="B137" s="188">
        <v>2003</v>
      </c>
      <c r="C137" s="186"/>
      <c r="D137" s="24"/>
      <c r="E137" s="200"/>
      <c r="F137" s="207"/>
      <c r="G137" s="184"/>
      <c r="H137" s="204"/>
    </row>
    <row r="138" spans="2:8" x14ac:dyDescent="0.25">
      <c r="B138" s="188">
        <v>2004</v>
      </c>
      <c r="C138" s="186"/>
      <c r="D138" s="24"/>
      <c r="E138" s="200"/>
      <c r="F138" s="207"/>
      <c r="G138" s="184"/>
      <c r="H138" s="204"/>
    </row>
    <row r="139" spans="2:8" x14ac:dyDescent="0.25">
      <c r="B139" s="188">
        <v>2005</v>
      </c>
      <c r="C139" s="186"/>
      <c r="D139" s="24"/>
      <c r="E139" s="200"/>
      <c r="F139" s="207"/>
      <c r="G139" s="184"/>
      <c r="H139" s="204"/>
    </row>
    <row r="140" spans="2:8" ht="15.75" thickBot="1" x14ac:dyDescent="0.3">
      <c r="B140" s="189">
        <v>2006</v>
      </c>
      <c r="C140" s="187">
        <v>0.262894699242749</v>
      </c>
      <c r="D140" s="30">
        <v>0</v>
      </c>
      <c r="E140" s="201">
        <v>0.53864837833976287</v>
      </c>
      <c r="F140" s="208">
        <v>0.15530790112873269</v>
      </c>
      <c r="G140" s="185">
        <v>4.3149021288755536E-2</v>
      </c>
      <c r="H140" s="205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40"/>
  <sheetViews>
    <sheetView workbookViewId="0">
      <selection activeCell="K5" sqref="K5"/>
    </sheetView>
  </sheetViews>
  <sheetFormatPr baseColWidth="10" defaultRowHeight="15" x14ac:dyDescent="0.25"/>
  <sheetData>
    <row r="2" spans="2:11" ht="21" x14ac:dyDescent="0.35">
      <c r="C2" s="220" t="s">
        <v>58</v>
      </c>
      <c r="D2" s="220"/>
      <c r="E2" s="220"/>
      <c r="F2" s="220"/>
      <c r="G2" s="220"/>
      <c r="H2" s="220"/>
      <c r="I2" s="220"/>
      <c r="J2" s="220"/>
      <c r="K2" s="220"/>
    </row>
    <row r="4" spans="2:11" ht="15.75" thickBot="1" x14ac:dyDescent="0.3"/>
    <row r="5" spans="2:11" ht="75.75" thickBot="1" x14ac:dyDescent="0.3">
      <c r="B5" s="209" t="s">
        <v>0</v>
      </c>
      <c r="C5" s="98" t="s">
        <v>14</v>
      </c>
      <c r="D5" s="196" t="s">
        <v>15</v>
      </c>
      <c r="E5" s="196" t="s">
        <v>19</v>
      </c>
      <c r="F5" s="196" t="s">
        <v>17</v>
      </c>
      <c r="G5" s="196" t="s">
        <v>20</v>
      </c>
      <c r="H5" s="197" t="s">
        <v>46</v>
      </c>
    </row>
    <row r="6" spans="2:11" x14ac:dyDescent="0.25">
      <c r="B6" s="210">
        <v>1872</v>
      </c>
      <c r="C6" s="211">
        <v>0.53246156965708924</v>
      </c>
      <c r="D6" s="212">
        <v>7.3125245022862398E-2</v>
      </c>
      <c r="E6" s="212">
        <v>0.16333430506930341</v>
      </c>
      <c r="F6" s="212">
        <v>0.21952493623820793</v>
      </c>
      <c r="G6" s="212">
        <v>1.1553944012537259E-2</v>
      </c>
      <c r="H6" s="213">
        <v>1</v>
      </c>
    </row>
    <row r="7" spans="2:11" x14ac:dyDescent="0.25">
      <c r="B7" s="214">
        <v>1873</v>
      </c>
      <c r="C7" s="215">
        <v>0.52636090225773668</v>
      </c>
      <c r="D7" s="13">
        <v>7.7683898618014585E-2</v>
      </c>
      <c r="E7" s="13">
        <v>0.16939030023404392</v>
      </c>
      <c r="F7" s="13">
        <v>0.21523665394569455</v>
      </c>
      <c r="G7" s="13">
        <v>1.132824494451024E-2</v>
      </c>
      <c r="H7" s="216">
        <v>1</v>
      </c>
    </row>
    <row r="8" spans="2:11" x14ac:dyDescent="0.25">
      <c r="B8" s="214">
        <v>1874</v>
      </c>
      <c r="C8" s="215">
        <v>0.53898035349249573</v>
      </c>
      <c r="D8" s="13">
        <v>7.7690861764684066E-2</v>
      </c>
      <c r="E8" s="13">
        <v>0.17282026717930829</v>
      </c>
      <c r="F8" s="13">
        <v>0.19998309168533632</v>
      </c>
      <c r="G8" s="13">
        <v>1.0525425878175596E-2</v>
      </c>
      <c r="H8" s="216">
        <v>1</v>
      </c>
    </row>
    <row r="9" spans="2:11" x14ac:dyDescent="0.25">
      <c r="B9" s="214">
        <v>1875</v>
      </c>
      <c r="C9" s="215">
        <v>0.53882671262893767</v>
      </c>
      <c r="D9" s="13">
        <v>7.6279120709557433E-2</v>
      </c>
      <c r="E9" s="13">
        <v>0.17601841543311206</v>
      </c>
      <c r="F9" s="13">
        <v>0.19843196366697335</v>
      </c>
      <c r="G9" s="13">
        <v>1.044378756141965E-2</v>
      </c>
      <c r="H9" s="216">
        <v>1</v>
      </c>
    </row>
    <row r="10" spans="2:11" x14ac:dyDescent="0.25">
      <c r="B10" s="214">
        <v>1876</v>
      </c>
      <c r="C10" s="215">
        <v>0.55708743993324084</v>
      </c>
      <c r="D10" s="13">
        <v>7.9361618537975645E-2</v>
      </c>
      <c r="E10" s="13">
        <v>0.17059352585731724</v>
      </c>
      <c r="F10" s="13">
        <v>0.18330954488789319</v>
      </c>
      <c r="G10" s="13">
        <v>9.6478707835733271E-3</v>
      </c>
      <c r="H10" s="216">
        <v>1</v>
      </c>
    </row>
    <row r="11" spans="2:11" x14ac:dyDescent="0.25">
      <c r="B11" s="214">
        <v>1877</v>
      </c>
      <c r="C11" s="215">
        <v>0.54623420217651586</v>
      </c>
      <c r="D11" s="13">
        <v>8.0666728153030401E-2</v>
      </c>
      <c r="E11" s="13">
        <v>0.17706924567777629</v>
      </c>
      <c r="F11" s="13">
        <v>0.18622833279304368</v>
      </c>
      <c r="G11" s="13">
        <v>9.8014911996338779E-3</v>
      </c>
      <c r="H11" s="216">
        <v>1</v>
      </c>
    </row>
    <row r="12" spans="2:11" x14ac:dyDescent="0.25">
      <c r="B12" s="214">
        <v>1878</v>
      </c>
      <c r="C12" s="215">
        <v>0.5490532173487519</v>
      </c>
      <c r="D12" s="13">
        <v>8.1188320359840499E-2</v>
      </c>
      <c r="E12" s="13">
        <v>0.18034682443783348</v>
      </c>
      <c r="F12" s="13">
        <v>0.17994105596089574</v>
      </c>
      <c r="G12" s="13">
        <v>9.4705818926787231E-3</v>
      </c>
      <c r="H12" s="216">
        <v>1</v>
      </c>
    </row>
    <row r="13" spans="2:11" x14ac:dyDescent="0.25">
      <c r="B13" s="214">
        <v>1879</v>
      </c>
      <c r="C13" s="215">
        <v>0.54531148085667602</v>
      </c>
      <c r="D13" s="13">
        <v>7.9957215633857451E-2</v>
      </c>
      <c r="E13" s="13">
        <v>0.18640320625499315</v>
      </c>
      <c r="F13" s="13">
        <v>0.17891169239174978</v>
      </c>
      <c r="G13" s="13">
        <v>9.4164048627236752E-3</v>
      </c>
      <c r="H13" s="216">
        <v>1</v>
      </c>
    </row>
    <row r="14" spans="2:11" x14ac:dyDescent="0.25">
      <c r="B14" s="214">
        <v>1880</v>
      </c>
      <c r="C14" s="215">
        <v>0.54696386483112658</v>
      </c>
      <c r="D14" s="13">
        <v>8.1222960185223084E-2</v>
      </c>
      <c r="E14" s="13">
        <v>0.18928788779637001</v>
      </c>
      <c r="F14" s="13">
        <v>0.17339902282791642</v>
      </c>
      <c r="G14" s="13">
        <v>9.1262643593640214E-3</v>
      </c>
      <c r="H14" s="216">
        <v>1</v>
      </c>
    </row>
    <row r="15" spans="2:11" x14ac:dyDescent="0.25">
      <c r="B15" s="214">
        <v>1881</v>
      </c>
      <c r="C15" s="215">
        <v>0.53194143377698666</v>
      </c>
      <c r="D15" s="13">
        <v>8.5123940419238778E-2</v>
      </c>
      <c r="E15" s="13">
        <v>0.19378346119536449</v>
      </c>
      <c r="F15" s="13">
        <v>0.17969360637798973</v>
      </c>
      <c r="G15" s="13">
        <v>9.4575582304205121E-3</v>
      </c>
      <c r="H15" s="216">
        <v>1</v>
      </c>
    </row>
    <row r="16" spans="2:11" x14ac:dyDescent="0.25">
      <c r="B16" s="214">
        <v>1882</v>
      </c>
      <c r="C16" s="215">
        <v>0.55110080617700785</v>
      </c>
      <c r="D16" s="13">
        <v>8.3150273829631499E-2</v>
      </c>
      <c r="E16" s="13">
        <v>0.18607477262964053</v>
      </c>
      <c r="F16" s="13">
        <v>0.1706904399955339</v>
      </c>
      <c r="G16" s="13">
        <v>8.9837073681859961E-3</v>
      </c>
      <c r="H16" s="216">
        <v>1</v>
      </c>
    </row>
    <row r="17" spans="2:8" x14ac:dyDescent="0.25">
      <c r="B17" s="214">
        <v>1883</v>
      </c>
      <c r="C17" s="215">
        <v>0.55438572313896983</v>
      </c>
      <c r="D17" s="13">
        <v>8.1755653941042727E-2</v>
      </c>
      <c r="E17" s="13">
        <v>0.18814135894699038</v>
      </c>
      <c r="F17" s="13">
        <v>0.16693140077434732</v>
      </c>
      <c r="G17" s="13">
        <v>8.7858631986498601E-3</v>
      </c>
      <c r="H17" s="216">
        <v>1</v>
      </c>
    </row>
    <row r="18" spans="2:8" x14ac:dyDescent="0.25">
      <c r="B18" s="214">
        <v>1884</v>
      </c>
      <c r="C18" s="215">
        <v>0.5541980260077799</v>
      </c>
      <c r="D18" s="13">
        <v>8.759112080182048E-2</v>
      </c>
      <c r="E18" s="13">
        <v>0.18325232674139066</v>
      </c>
      <c r="F18" s="13">
        <v>0.16621060012655847</v>
      </c>
      <c r="G18" s="13">
        <v>8.7479263224504479E-3</v>
      </c>
      <c r="H18" s="216">
        <v>1</v>
      </c>
    </row>
    <row r="19" spans="2:8" x14ac:dyDescent="0.25">
      <c r="B19" s="214">
        <v>1885</v>
      </c>
      <c r="C19" s="215">
        <v>0.56316562530765502</v>
      </c>
      <c r="D19" s="13">
        <v>8.3806259536395936E-2</v>
      </c>
      <c r="E19" s="13">
        <v>0.1872181064675694</v>
      </c>
      <c r="F19" s="13">
        <v>0.15751950825396052</v>
      </c>
      <c r="G19" s="13">
        <v>8.2905004344189757E-3</v>
      </c>
      <c r="H19" s="216">
        <v>1</v>
      </c>
    </row>
    <row r="20" spans="2:8" x14ac:dyDescent="0.25">
      <c r="B20" s="214">
        <v>1886</v>
      </c>
      <c r="C20" s="215">
        <v>0.56079164736023857</v>
      </c>
      <c r="D20" s="13">
        <v>8.1387568134893659E-2</v>
      </c>
      <c r="E20" s="13">
        <v>0.19144149529418883</v>
      </c>
      <c r="F20" s="13">
        <v>0.15806032475014503</v>
      </c>
      <c r="G20" s="13">
        <v>8.3189644605339511E-3</v>
      </c>
      <c r="H20" s="216">
        <v>1</v>
      </c>
    </row>
    <row r="21" spans="2:8" x14ac:dyDescent="0.25">
      <c r="B21" s="214">
        <v>1887</v>
      </c>
      <c r="C21" s="215">
        <v>0.56254291289940905</v>
      </c>
      <c r="D21" s="13">
        <v>8.1299544416253006E-2</v>
      </c>
      <c r="E21" s="13">
        <v>0.19352544484434614</v>
      </c>
      <c r="F21" s="13">
        <v>0.15450049294799195</v>
      </c>
      <c r="G21" s="13">
        <v>8.1316048919995772E-3</v>
      </c>
      <c r="H21" s="216">
        <v>1</v>
      </c>
    </row>
    <row r="22" spans="2:8" x14ac:dyDescent="0.25">
      <c r="B22" s="214">
        <v>1888</v>
      </c>
      <c r="C22" s="215">
        <v>0.56412849932623477</v>
      </c>
      <c r="D22" s="13">
        <v>8.2778866885171387E-2</v>
      </c>
      <c r="E22" s="13">
        <v>0.19504333824630998</v>
      </c>
      <c r="F22" s="13">
        <v>0.1501468307651698</v>
      </c>
      <c r="G22" s="13">
        <v>7.9024647771142008E-3</v>
      </c>
      <c r="H22" s="216">
        <v>1</v>
      </c>
    </row>
    <row r="23" spans="2:8" x14ac:dyDescent="0.25">
      <c r="B23" s="214">
        <v>1889</v>
      </c>
      <c r="C23" s="215">
        <v>0.55538976928161565</v>
      </c>
      <c r="D23" s="13">
        <v>8.5483033795820257E-2</v>
      </c>
      <c r="E23" s="13">
        <v>0.19524553270600353</v>
      </c>
      <c r="F23" s="13">
        <v>0.15568758100573235</v>
      </c>
      <c r="G23" s="13">
        <v>8.1940832108280178E-3</v>
      </c>
      <c r="H23" s="216">
        <v>1</v>
      </c>
    </row>
    <row r="24" spans="2:8" x14ac:dyDescent="0.25">
      <c r="B24" s="214">
        <v>1890</v>
      </c>
      <c r="C24" s="215">
        <v>0.57610375954485027</v>
      </c>
      <c r="D24" s="13">
        <v>8.3635140381800657E-2</v>
      </c>
      <c r="E24" s="13">
        <v>0.1951573826616774</v>
      </c>
      <c r="F24" s="13">
        <v>0.1378485315410882</v>
      </c>
      <c r="G24" s="13">
        <v>7.2551858705835895E-3</v>
      </c>
      <c r="H24" s="216">
        <v>1</v>
      </c>
    </row>
    <row r="25" spans="2:8" x14ac:dyDescent="0.25">
      <c r="B25" s="214">
        <v>1891</v>
      </c>
      <c r="C25" s="215">
        <v>0.56612545150208227</v>
      </c>
      <c r="D25" s="13">
        <v>8.6044008607097447E-2</v>
      </c>
      <c r="E25" s="13">
        <v>0.1930013435280776</v>
      </c>
      <c r="F25" s="13">
        <v>0.14708773654460555</v>
      </c>
      <c r="G25" s="13">
        <v>7.7414598181371344E-3</v>
      </c>
      <c r="H25" s="216">
        <v>1</v>
      </c>
    </row>
    <row r="26" spans="2:8" x14ac:dyDescent="0.25">
      <c r="B26" s="214">
        <v>1892</v>
      </c>
      <c r="C26" s="215">
        <v>0.57513097899658894</v>
      </c>
      <c r="D26" s="13">
        <v>8.8907181599519602E-2</v>
      </c>
      <c r="E26" s="13">
        <v>0.19336135326587042</v>
      </c>
      <c r="F26" s="13">
        <v>0.13547046183111991</v>
      </c>
      <c r="G26" s="13">
        <v>7.130024306901051E-3</v>
      </c>
      <c r="H26" s="216">
        <v>1</v>
      </c>
    </row>
    <row r="27" spans="2:8" x14ac:dyDescent="0.25">
      <c r="B27" s="214">
        <v>1893</v>
      </c>
      <c r="C27" s="215">
        <v>0.56584961524755617</v>
      </c>
      <c r="D27" s="13">
        <v>9.1381289784849967E-2</v>
      </c>
      <c r="E27" s="13">
        <v>0.19071567415431012</v>
      </c>
      <c r="F27" s="13">
        <v>0.14445074977261946</v>
      </c>
      <c r="G27" s="13">
        <v>7.6026710406641822E-3</v>
      </c>
      <c r="H27" s="216">
        <v>1</v>
      </c>
    </row>
    <row r="28" spans="2:8" x14ac:dyDescent="0.25">
      <c r="B28" s="214">
        <v>1894</v>
      </c>
      <c r="C28" s="215">
        <v>0.56653071014919598</v>
      </c>
      <c r="D28" s="13">
        <v>8.8960593061899393E-2</v>
      </c>
      <c r="E28" s="13">
        <v>0.1904242988020676</v>
      </c>
      <c r="F28" s="13">
        <v>0.14638017808749518</v>
      </c>
      <c r="G28" s="13">
        <v>7.7042198993418527E-3</v>
      </c>
      <c r="H28" s="216">
        <v>1</v>
      </c>
    </row>
    <row r="29" spans="2:8" x14ac:dyDescent="0.25">
      <c r="B29" s="214">
        <v>1895</v>
      </c>
      <c r="C29" s="215">
        <v>0.57153238661081029</v>
      </c>
      <c r="D29" s="13">
        <v>8.9804034643164471E-2</v>
      </c>
      <c r="E29" s="13">
        <v>0.18953735351296869</v>
      </c>
      <c r="F29" s="13">
        <v>0.14166991397140372</v>
      </c>
      <c r="G29" s="13">
        <v>7.4563112616528272E-3</v>
      </c>
      <c r="H29" s="216">
        <v>1</v>
      </c>
    </row>
    <row r="30" spans="2:8" x14ac:dyDescent="0.25">
      <c r="B30" s="214">
        <v>1896</v>
      </c>
      <c r="C30" s="215">
        <v>0.55719128705926302</v>
      </c>
      <c r="D30" s="13">
        <v>9.6142203185274319E-2</v>
      </c>
      <c r="E30" s="13">
        <v>0.19193357362928334</v>
      </c>
      <c r="F30" s="13">
        <v>0.14699628931987027</v>
      </c>
      <c r="G30" s="13">
        <v>7.7366468063089647E-3</v>
      </c>
      <c r="H30" s="216">
        <v>1</v>
      </c>
    </row>
    <row r="31" spans="2:8" x14ac:dyDescent="0.25">
      <c r="B31" s="214">
        <v>1897</v>
      </c>
      <c r="C31" s="215">
        <v>0.56327037991742179</v>
      </c>
      <c r="D31" s="13">
        <v>9.1353426328726561E-2</v>
      </c>
      <c r="E31" s="13">
        <v>0.19046867939444734</v>
      </c>
      <c r="F31" s="13">
        <v>0.14716213864143418</v>
      </c>
      <c r="G31" s="13">
        <v>7.7453757179702211E-3</v>
      </c>
      <c r="H31" s="216">
        <v>1</v>
      </c>
    </row>
    <row r="32" spans="2:8" x14ac:dyDescent="0.25">
      <c r="B32" s="214">
        <v>1898</v>
      </c>
      <c r="C32" s="215">
        <v>0.55793955637687997</v>
      </c>
      <c r="D32" s="13">
        <v>9.0657734747470617E-2</v>
      </c>
      <c r="E32" s="13">
        <v>0.19331038731244748</v>
      </c>
      <c r="F32" s="13">
        <v>0.15018770548504182</v>
      </c>
      <c r="G32" s="13">
        <v>7.9046160781600962E-3</v>
      </c>
      <c r="H32" s="216">
        <v>1</v>
      </c>
    </row>
    <row r="33" spans="2:8" x14ac:dyDescent="0.25">
      <c r="B33" s="214">
        <v>1899</v>
      </c>
      <c r="C33" s="215">
        <v>0.55680369485496539</v>
      </c>
      <c r="D33" s="13">
        <v>9.1362756465398418E-2</v>
      </c>
      <c r="E33" s="13">
        <v>0.20110287253613551</v>
      </c>
      <c r="F33" s="13">
        <v>0.14319414233632552</v>
      </c>
      <c r="G33" s="13">
        <v>7.536533807175028E-3</v>
      </c>
      <c r="H33" s="216">
        <v>1</v>
      </c>
    </row>
    <row r="34" spans="2:8" x14ac:dyDescent="0.25">
      <c r="B34" s="214">
        <v>1900</v>
      </c>
      <c r="C34" s="215">
        <v>0.56826732869552643</v>
      </c>
      <c r="D34" s="13">
        <v>9.9098389745268911E-2</v>
      </c>
      <c r="E34" s="13">
        <v>0.1952870113193525</v>
      </c>
      <c r="F34" s="13">
        <v>0.13047990672785956</v>
      </c>
      <c r="G34" s="13">
        <v>6.8673635119926076E-3</v>
      </c>
      <c r="H34" s="216">
        <v>1</v>
      </c>
    </row>
    <row r="35" spans="2:8" x14ac:dyDescent="0.25">
      <c r="B35" s="214">
        <v>1901</v>
      </c>
      <c r="C35" s="215">
        <v>0.54766599806196725</v>
      </c>
      <c r="D35" s="13">
        <v>8.4919356155338549E-2</v>
      </c>
      <c r="E35" s="13">
        <v>0.19978044582939344</v>
      </c>
      <c r="F35" s="13">
        <v>0.15925248995563573</v>
      </c>
      <c r="G35" s="13">
        <v>8.3817099976650385E-3</v>
      </c>
      <c r="H35" s="216">
        <v>1</v>
      </c>
    </row>
    <row r="36" spans="2:8" x14ac:dyDescent="0.25">
      <c r="B36" s="214">
        <v>1902</v>
      </c>
      <c r="C36" s="215"/>
      <c r="D36" s="13"/>
      <c r="E36" s="13"/>
      <c r="F36" s="13"/>
      <c r="G36" s="13"/>
      <c r="H36" s="216"/>
    </row>
    <row r="37" spans="2:8" x14ac:dyDescent="0.25">
      <c r="B37" s="214">
        <v>1903</v>
      </c>
      <c r="C37" s="215"/>
      <c r="D37" s="13"/>
      <c r="E37" s="13"/>
      <c r="F37" s="13"/>
      <c r="G37" s="13"/>
      <c r="H37" s="216"/>
    </row>
    <row r="38" spans="2:8" x14ac:dyDescent="0.25">
      <c r="B38" s="214">
        <v>1904</v>
      </c>
      <c r="C38" s="215">
        <v>0.57467611765025095</v>
      </c>
      <c r="D38" s="13">
        <v>7.7536946027986178E-2</v>
      </c>
      <c r="E38" s="13">
        <v>0.19213279981308493</v>
      </c>
      <c r="F38" s="13">
        <v>0.14787142968324385</v>
      </c>
      <c r="G38" s="13">
        <v>7.7827068254338883E-3</v>
      </c>
      <c r="H38" s="216">
        <v>1</v>
      </c>
    </row>
    <row r="39" spans="2:8" x14ac:dyDescent="0.25">
      <c r="B39" s="214">
        <v>1905</v>
      </c>
      <c r="C39" s="215">
        <v>0.59253735770014937</v>
      </c>
      <c r="D39" s="13">
        <v>7.3653806512702466E-2</v>
      </c>
      <c r="E39" s="13">
        <v>0.18748654820925506</v>
      </c>
      <c r="F39" s="13">
        <v>0.13900617319899819</v>
      </c>
      <c r="G39" s="13">
        <v>7.3161143788946425E-3</v>
      </c>
      <c r="H39" s="216">
        <v>1</v>
      </c>
    </row>
    <row r="40" spans="2:8" x14ac:dyDescent="0.25">
      <c r="B40" s="214">
        <v>1906</v>
      </c>
      <c r="C40" s="215"/>
      <c r="D40" s="13"/>
      <c r="E40" s="13"/>
      <c r="F40" s="13"/>
      <c r="G40" s="13"/>
      <c r="H40" s="216"/>
    </row>
    <row r="41" spans="2:8" x14ac:dyDescent="0.25">
      <c r="B41" s="214">
        <v>1907</v>
      </c>
      <c r="C41" s="215">
        <v>0.56316912391217477</v>
      </c>
      <c r="D41" s="13">
        <v>8.0697066623528074E-2</v>
      </c>
      <c r="E41" s="13">
        <v>0.19977446891244952</v>
      </c>
      <c r="F41" s="13">
        <v>0.14854137352425537</v>
      </c>
      <c r="G41" s="13">
        <v>7.8179670275923853E-3</v>
      </c>
      <c r="H41" s="216">
        <v>1</v>
      </c>
    </row>
    <row r="42" spans="2:8" x14ac:dyDescent="0.25">
      <c r="B42" s="214">
        <v>1908</v>
      </c>
      <c r="C42" s="215"/>
      <c r="D42" s="13"/>
      <c r="E42" s="13"/>
      <c r="F42" s="13"/>
      <c r="G42" s="13"/>
      <c r="H42" s="216"/>
    </row>
    <row r="43" spans="2:8" x14ac:dyDescent="0.25">
      <c r="B43" s="214">
        <v>1909</v>
      </c>
      <c r="C43" s="215"/>
      <c r="D43" s="13"/>
      <c r="E43" s="13"/>
      <c r="F43" s="13"/>
      <c r="G43" s="13"/>
      <c r="H43" s="216"/>
    </row>
    <row r="44" spans="2:8" x14ac:dyDescent="0.25">
      <c r="B44" s="214">
        <v>1910</v>
      </c>
      <c r="C44" s="215">
        <v>0.58220706882419859</v>
      </c>
      <c r="D44" s="13">
        <v>8.0250163540632788E-2</v>
      </c>
      <c r="E44" s="13">
        <v>0.16511975038522395</v>
      </c>
      <c r="F44" s="13">
        <v>0.16380186638744731</v>
      </c>
      <c r="G44" s="13">
        <v>8.6211508624972309E-3</v>
      </c>
      <c r="H44" s="216">
        <v>1</v>
      </c>
    </row>
    <row r="45" spans="2:8" x14ac:dyDescent="0.25">
      <c r="B45" s="214">
        <v>1911</v>
      </c>
      <c r="C45" s="215">
        <v>0.55156741996381486</v>
      </c>
      <c r="D45" s="13">
        <v>7.6026860589606921E-2</v>
      </c>
      <c r="E45" s="13">
        <v>0.21459457304172694</v>
      </c>
      <c r="F45" s="13">
        <v>0.14992058908460865</v>
      </c>
      <c r="G45" s="13">
        <v>7.8905573202425593E-3</v>
      </c>
      <c r="H45" s="216">
        <v>1</v>
      </c>
    </row>
    <row r="46" spans="2:8" x14ac:dyDescent="0.25">
      <c r="B46" s="214">
        <v>1912</v>
      </c>
      <c r="C46" s="215"/>
      <c r="D46" s="13"/>
      <c r="E46" s="13"/>
      <c r="F46" s="13"/>
      <c r="G46" s="13"/>
      <c r="H46" s="216"/>
    </row>
    <row r="47" spans="2:8" x14ac:dyDescent="0.25">
      <c r="B47" s="214">
        <v>1913</v>
      </c>
      <c r="C47" s="215"/>
      <c r="D47" s="13"/>
      <c r="E47" s="13"/>
      <c r="F47" s="13"/>
      <c r="G47" s="13"/>
      <c r="H47" s="216"/>
    </row>
    <row r="48" spans="2:8" x14ac:dyDescent="0.25">
      <c r="B48" s="214">
        <v>1914</v>
      </c>
      <c r="C48" s="215"/>
      <c r="D48" s="13"/>
      <c r="E48" s="13"/>
      <c r="F48" s="13"/>
      <c r="G48" s="13"/>
      <c r="H48" s="216"/>
    </row>
    <row r="49" spans="2:8" x14ac:dyDescent="0.25">
      <c r="B49" s="214">
        <v>1915</v>
      </c>
      <c r="C49" s="215"/>
      <c r="D49" s="13"/>
      <c r="E49" s="13"/>
      <c r="F49" s="13"/>
      <c r="G49" s="13"/>
      <c r="H49" s="216"/>
    </row>
    <row r="50" spans="2:8" x14ac:dyDescent="0.25">
      <c r="B50" s="214">
        <v>1916</v>
      </c>
      <c r="C50" s="215"/>
      <c r="D50" s="13"/>
      <c r="E50" s="13"/>
      <c r="F50" s="13"/>
      <c r="G50" s="13"/>
      <c r="H50" s="216"/>
    </row>
    <row r="51" spans="2:8" x14ac:dyDescent="0.25">
      <c r="B51" s="214">
        <v>1917</v>
      </c>
      <c r="C51" s="215"/>
      <c r="D51" s="13"/>
      <c r="E51" s="13"/>
      <c r="F51" s="13"/>
      <c r="G51" s="13"/>
      <c r="H51" s="216"/>
    </row>
    <row r="52" spans="2:8" x14ac:dyDescent="0.25">
      <c r="B52" s="214">
        <v>1918</v>
      </c>
      <c r="C52" s="215"/>
      <c r="D52" s="13"/>
      <c r="E52" s="13"/>
      <c r="F52" s="13"/>
      <c r="G52" s="13"/>
      <c r="H52" s="216"/>
    </row>
    <row r="53" spans="2:8" x14ac:dyDescent="0.25">
      <c r="B53" s="214">
        <v>1919</v>
      </c>
      <c r="C53" s="215"/>
      <c r="D53" s="13"/>
      <c r="E53" s="13"/>
      <c r="F53" s="13"/>
      <c r="G53" s="13"/>
      <c r="H53" s="216"/>
    </row>
    <row r="54" spans="2:8" x14ac:dyDescent="0.25">
      <c r="B54" s="214">
        <v>1920</v>
      </c>
      <c r="C54" s="215"/>
      <c r="D54" s="13"/>
      <c r="E54" s="13"/>
      <c r="F54" s="13"/>
      <c r="G54" s="13"/>
      <c r="H54" s="216"/>
    </row>
    <row r="55" spans="2:8" x14ac:dyDescent="0.25">
      <c r="B55" s="214">
        <v>1921</v>
      </c>
      <c r="C55" s="215"/>
      <c r="D55" s="13"/>
      <c r="E55" s="13"/>
      <c r="F55" s="13"/>
      <c r="G55" s="13"/>
      <c r="H55" s="216"/>
    </row>
    <row r="56" spans="2:8" x14ac:dyDescent="0.25">
      <c r="B56" s="214">
        <v>1922</v>
      </c>
      <c r="C56" s="215"/>
      <c r="D56" s="13"/>
      <c r="E56" s="13"/>
      <c r="F56" s="13"/>
      <c r="G56" s="13"/>
      <c r="H56" s="216"/>
    </row>
    <row r="57" spans="2:8" x14ac:dyDescent="0.25">
      <c r="B57" s="214">
        <v>1923</v>
      </c>
      <c r="C57" s="215"/>
      <c r="D57" s="13"/>
      <c r="E57" s="13"/>
      <c r="F57" s="13"/>
      <c r="G57" s="13"/>
      <c r="H57" s="216"/>
    </row>
    <row r="58" spans="2:8" x14ac:dyDescent="0.25">
      <c r="B58" s="214">
        <v>1924</v>
      </c>
      <c r="C58" s="215"/>
      <c r="D58" s="13"/>
      <c r="E58" s="13"/>
      <c r="F58" s="13"/>
      <c r="G58" s="13"/>
      <c r="H58" s="216"/>
    </row>
    <row r="59" spans="2:8" x14ac:dyDescent="0.25">
      <c r="B59" s="214">
        <v>1925</v>
      </c>
      <c r="C59" s="215"/>
      <c r="D59" s="13"/>
      <c r="E59" s="13"/>
      <c r="F59" s="13"/>
      <c r="G59" s="13"/>
      <c r="H59" s="216"/>
    </row>
    <row r="60" spans="2:8" x14ac:dyDescent="0.25">
      <c r="B60" s="214">
        <v>1926</v>
      </c>
      <c r="C60" s="215"/>
      <c r="D60" s="13"/>
      <c r="E60" s="13"/>
      <c r="F60" s="13"/>
      <c r="G60" s="13"/>
      <c r="H60" s="216"/>
    </row>
    <row r="61" spans="2:8" x14ac:dyDescent="0.25">
      <c r="B61" s="214">
        <v>1927</v>
      </c>
      <c r="C61" s="215"/>
      <c r="D61" s="13"/>
      <c r="E61" s="13"/>
      <c r="F61" s="13"/>
      <c r="G61" s="13"/>
      <c r="H61" s="216"/>
    </row>
    <row r="62" spans="2:8" x14ac:dyDescent="0.25">
      <c r="B62" s="214">
        <v>1928</v>
      </c>
      <c r="C62" s="215"/>
      <c r="D62" s="13"/>
      <c r="E62" s="13"/>
      <c r="F62" s="13"/>
      <c r="G62" s="13"/>
      <c r="H62" s="216"/>
    </row>
    <row r="63" spans="2:8" x14ac:dyDescent="0.25">
      <c r="B63" s="214">
        <v>1929</v>
      </c>
      <c r="C63" s="215"/>
      <c r="D63" s="13"/>
      <c r="E63" s="13"/>
      <c r="F63" s="13"/>
      <c r="G63" s="13"/>
      <c r="H63" s="216"/>
    </row>
    <row r="64" spans="2:8" x14ac:dyDescent="0.25">
      <c r="B64" s="214">
        <v>1930</v>
      </c>
      <c r="C64" s="215"/>
      <c r="D64" s="13"/>
      <c r="E64" s="13"/>
      <c r="F64" s="13"/>
      <c r="G64" s="13"/>
      <c r="H64" s="216"/>
    </row>
    <row r="65" spans="2:8" x14ac:dyDescent="0.25">
      <c r="B65" s="214">
        <v>1931</v>
      </c>
      <c r="C65" s="215"/>
      <c r="D65" s="13"/>
      <c r="E65" s="13"/>
      <c r="F65" s="13"/>
      <c r="G65" s="13"/>
      <c r="H65" s="216"/>
    </row>
    <row r="66" spans="2:8" x14ac:dyDescent="0.25">
      <c r="B66" s="214">
        <v>1932</v>
      </c>
      <c r="C66" s="215"/>
      <c r="D66" s="13"/>
      <c r="E66" s="13"/>
      <c r="F66" s="13"/>
      <c r="G66" s="13"/>
      <c r="H66" s="216"/>
    </row>
    <row r="67" spans="2:8" x14ac:dyDescent="0.25">
      <c r="B67" s="214">
        <v>1933</v>
      </c>
      <c r="C67" s="215"/>
      <c r="D67" s="13"/>
      <c r="E67" s="13"/>
      <c r="F67" s="13"/>
      <c r="G67" s="13"/>
      <c r="H67" s="216"/>
    </row>
    <row r="68" spans="2:8" x14ac:dyDescent="0.25">
      <c r="B68" s="214">
        <v>1934</v>
      </c>
      <c r="C68" s="215"/>
      <c r="D68" s="13"/>
      <c r="E68" s="13"/>
      <c r="F68" s="13"/>
      <c r="G68" s="13"/>
      <c r="H68" s="216"/>
    </row>
    <row r="69" spans="2:8" x14ac:dyDescent="0.25">
      <c r="B69" s="214">
        <v>1935</v>
      </c>
      <c r="C69" s="215"/>
      <c r="D69" s="13"/>
      <c r="E69" s="13"/>
      <c r="F69" s="13"/>
      <c r="G69" s="13"/>
      <c r="H69" s="216"/>
    </row>
    <row r="70" spans="2:8" x14ac:dyDescent="0.25">
      <c r="B70" s="214">
        <v>1936</v>
      </c>
      <c r="C70" s="215"/>
      <c r="D70" s="13"/>
      <c r="E70" s="13"/>
      <c r="F70" s="13"/>
      <c r="G70" s="13"/>
      <c r="H70" s="216"/>
    </row>
    <row r="71" spans="2:8" x14ac:dyDescent="0.25">
      <c r="B71" s="214">
        <v>1937</v>
      </c>
      <c r="C71" s="215">
        <v>0.5444723053301902</v>
      </c>
      <c r="D71" s="13">
        <v>0.11548086037369201</v>
      </c>
      <c r="E71" s="13">
        <v>0.14004683429611786</v>
      </c>
      <c r="F71" s="13">
        <v>0.19</v>
      </c>
      <c r="G71" s="13">
        <v>0.01</v>
      </c>
      <c r="H71" s="216">
        <v>1</v>
      </c>
    </row>
    <row r="72" spans="2:8" x14ac:dyDescent="0.25">
      <c r="B72" s="214">
        <v>1938</v>
      </c>
      <c r="C72" s="215"/>
      <c r="D72" s="13"/>
      <c r="E72" s="13"/>
      <c r="F72" s="13"/>
      <c r="G72" s="13"/>
      <c r="H72" s="216"/>
    </row>
    <row r="73" spans="2:8" x14ac:dyDescent="0.25">
      <c r="B73" s="214">
        <v>1939</v>
      </c>
      <c r="C73" s="215"/>
      <c r="D73" s="13"/>
      <c r="E73" s="13"/>
      <c r="F73" s="13"/>
      <c r="G73" s="13"/>
      <c r="H73" s="216"/>
    </row>
    <row r="74" spans="2:8" x14ac:dyDescent="0.25">
      <c r="B74" s="214">
        <v>1940</v>
      </c>
      <c r="C74" s="215"/>
      <c r="D74" s="13"/>
      <c r="E74" s="13"/>
      <c r="F74" s="13"/>
      <c r="G74" s="13"/>
      <c r="H74" s="216"/>
    </row>
    <row r="75" spans="2:8" x14ac:dyDescent="0.25">
      <c r="B75" s="214">
        <v>1941</v>
      </c>
      <c r="C75" s="215"/>
      <c r="D75" s="13"/>
      <c r="E75" s="13"/>
      <c r="F75" s="13"/>
      <c r="G75" s="13"/>
      <c r="H75" s="216"/>
    </row>
    <row r="76" spans="2:8" x14ac:dyDescent="0.25">
      <c r="B76" s="214">
        <v>1942</v>
      </c>
      <c r="C76" s="215"/>
      <c r="D76" s="13"/>
      <c r="E76" s="13"/>
      <c r="F76" s="13"/>
      <c r="G76" s="13"/>
      <c r="H76" s="216"/>
    </row>
    <row r="77" spans="2:8" x14ac:dyDescent="0.25">
      <c r="B77" s="214">
        <v>1943</v>
      </c>
      <c r="C77" s="215"/>
      <c r="D77" s="13"/>
      <c r="E77" s="13"/>
      <c r="F77" s="13"/>
      <c r="G77" s="13"/>
      <c r="H77" s="216"/>
    </row>
    <row r="78" spans="2:8" x14ac:dyDescent="0.25">
      <c r="B78" s="214">
        <v>1944</v>
      </c>
      <c r="C78" s="215"/>
      <c r="D78" s="13"/>
      <c r="E78" s="13"/>
      <c r="F78" s="13"/>
      <c r="G78" s="13"/>
      <c r="H78" s="216"/>
    </row>
    <row r="79" spans="2:8" x14ac:dyDescent="0.25">
      <c r="B79" s="214">
        <v>1945</v>
      </c>
      <c r="C79" s="215"/>
      <c r="D79" s="13"/>
      <c r="E79" s="13"/>
      <c r="F79" s="13"/>
      <c r="G79" s="13"/>
      <c r="H79" s="216"/>
    </row>
    <row r="80" spans="2:8" x14ac:dyDescent="0.25">
      <c r="B80" s="214">
        <v>1946</v>
      </c>
      <c r="C80" s="215"/>
      <c r="D80" s="13"/>
      <c r="E80" s="13"/>
      <c r="F80" s="13"/>
      <c r="G80" s="13"/>
      <c r="H80" s="216"/>
    </row>
    <row r="81" spans="2:8" x14ac:dyDescent="0.25">
      <c r="B81" s="214">
        <v>1947</v>
      </c>
      <c r="C81" s="215"/>
      <c r="D81" s="13"/>
      <c r="E81" s="13"/>
      <c r="F81" s="13"/>
      <c r="G81" s="13"/>
      <c r="H81" s="216"/>
    </row>
    <row r="82" spans="2:8" x14ac:dyDescent="0.25">
      <c r="B82" s="214">
        <v>1948</v>
      </c>
      <c r="C82" s="215"/>
      <c r="D82" s="13"/>
      <c r="E82" s="13"/>
      <c r="F82" s="13"/>
      <c r="G82" s="13"/>
      <c r="H82" s="216"/>
    </row>
    <row r="83" spans="2:8" x14ac:dyDescent="0.25">
      <c r="B83" s="214">
        <v>1949</v>
      </c>
      <c r="C83" s="215"/>
      <c r="D83" s="13"/>
      <c r="E83" s="13"/>
      <c r="F83" s="13"/>
      <c r="G83" s="13"/>
      <c r="H83" s="216"/>
    </row>
    <row r="84" spans="2:8" x14ac:dyDescent="0.25">
      <c r="B84" s="214">
        <v>1950</v>
      </c>
      <c r="C84" s="215">
        <v>0.51495082758286737</v>
      </c>
      <c r="D84" s="13">
        <v>0.10175508333266756</v>
      </c>
      <c r="E84" s="13">
        <v>0.10793177024388546</v>
      </c>
      <c r="F84" s="13">
        <v>0.26159420289855068</v>
      </c>
      <c r="G84" s="13">
        <v>1.3768115942028985E-2</v>
      </c>
      <c r="H84" s="216">
        <v>1</v>
      </c>
    </row>
    <row r="85" spans="2:8" x14ac:dyDescent="0.25">
      <c r="B85" s="214">
        <v>1951</v>
      </c>
      <c r="C85" s="215"/>
      <c r="D85" s="13"/>
      <c r="E85" s="13"/>
      <c r="F85" s="13"/>
      <c r="G85" s="13"/>
      <c r="H85" s="216"/>
    </row>
    <row r="86" spans="2:8" x14ac:dyDescent="0.25">
      <c r="B86" s="214">
        <v>1952</v>
      </c>
      <c r="C86" s="215"/>
      <c r="D86" s="13"/>
      <c r="E86" s="13"/>
      <c r="F86" s="13"/>
      <c r="G86" s="13"/>
      <c r="H86" s="216"/>
    </row>
    <row r="87" spans="2:8" x14ac:dyDescent="0.25">
      <c r="B87" s="214">
        <v>1953</v>
      </c>
      <c r="C87" s="215"/>
      <c r="D87" s="13"/>
      <c r="E87" s="13"/>
      <c r="F87" s="13"/>
      <c r="G87" s="13"/>
      <c r="H87" s="216"/>
    </row>
    <row r="88" spans="2:8" x14ac:dyDescent="0.25">
      <c r="B88" s="214">
        <v>1954</v>
      </c>
      <c r="C88" s="215"/>
      <c r="D88" s="13"/>
      <c r="E88" s="13"/>
      <c r="F88" s="13"/>
      <c r="G88" s="13"/>
      <c r="H88" s="216"/>
    </row>
    <row r="89" spans="2:8" x14ac:dyDescent="0.25">
      <c r="B89" s="214">
        <v>1955</v>
      </c>
      <c r="C89" s="215"/>
      <c r="D89" s="13"/>
      <c r="E89" s="13"/>
      <c r="F89" s="13"/>
      <c r="G89" s="13"/>
      <c r="H89" s="216"/>
    </row>
    <row r="90" spans="2:8" x14ac:dyDescent="0.25">
      <c r="B90" s="214">
        <v>1956</v>
      </c>
      <c r="C90" s="215"/>
      <c r="D90" s="13"/>
      <c r="E90" s="13"/>
      <c r="F90" s="13"/>
      <c r="G90" s="13"/>
      <c r="H90" s="216"/>
    </row>
    <row r="91" spans="2:8" x14ac:dyDescent="0.25">
      <c r="B91" s="214">
        <v>1957</v>
      </c>
      <c r="C91" s="215"/>
      <c r="D91" s="13"/>
      <c r="E91" s="13"/>
      <c r="F91" s="13"/>
      <c r="G91" s="13"/>
      <c r="H91" s="216"/>
    </row>
    <row r="92" spans="2:8" x14ac:dyDescent="0.25">
      <c r="B92" s="214">
        <v>1958</v>
      </c>
      <c r="C92" s="215">
        <v>0.57214504322652782</v>
      </c>
      <c r="D92" s="13">
        <v>0.11891565306416761</v>
      </c>
      <c r="E92" s="13">
        <v>9.6340878512454389E-2</v>
      </c>
      <c r="F92" s="13">
        <v>0.20196850393700791</v>
      </c>
      <c r="G92" s="13">
        <v>1.0629921259842525E-2</v>
      </c>
      <c r="H92" s="216">
        <v>1</v>
      </c>
    </row>
    <row r="93" spans="2:8" x14ac:dyDescent="0.25">
      <c r="B93" s="214">
        <v>1959</v>
      </c>
      <c r="C93" s="215"/>
      <c r="D93" s="13"/>
      <c r="E93" s="13"/>
      <c r="F93" s="13"/>
      <c r="G93" s="13"/>
      <c r="H93" s="216"/>
    </row>
    <row r="94" spans="2:8" x14ac:dyDescent="0.25">
      <c r="B94" s="214">
        <v>1960</v>
      </c>
      <c r="C94" s="215"/>
      <c r="D94" s="13"/>
      <c r="E94" s="13"/>
      <c r="F94" s="13"/>
      <c r="G94" s="13"/>
      <c r="H94" s="216"/>
    </row>
    <row r="95" spans="2:8" x14ac:dyDescent="0.25">
      <c r="B95" s="214">
        <v>1961</v>
      </c>
      <c r="C95" s="215"/>
      <c r="D95" s="13"/>
      <c r="E95" s="13"/>
      <c r="F95" s="13"/>
      <c r="G95" s="13"/>
      <c r="H95" s="216"/>
    </row>
    <row r="96" spans="2:8" x14ac:dyDescent="0.25">
      <c r="B96" s="214">
        <v>1962</v>
      </c>
      <c r="C96" s="215">
        <v>0.56530865043069167</v>
      </c>
      <c r="D96" s="13">
        <v>0.13143900343559536</v>
      </c>
      <c r="E96" s="13">
        <v>9.0653920936862517E-2</v>
      </c>
      <c r="F96" s="13">
        <v>0.20196850393700794</v>
      </c>
      <c r="G96" s="13">
        <v>1.0629921259842521E-2</v>
      </c>
      <c r="H96" s="216">
        <v>1</v>
      </c>
    </row>
    <row r="97" spans="2:8" x14ac:dyDescent="0.25">
      <c r="B97" s="214">
        <v>1963</v>
      </c>
      <c r="C97" s="215"/>
      <c r="D97" s="13"/>
      <c r="E97" s="13"/>
      <c r="F97" s="13"/>
      <c r="G97" s="13"/>
      <c r="H97" s="216"/>
    </row>
    <row r="98" spans="2:8" x14ac:dyDescent="0.25">
      <c r="B98" s="214">
        <v>1964</v>
      </c>
      <c r="C98" s="215">
        <v>0.57647055931955149</v>
      </c>
      <c r="D98" s="13">
        <v>0.1228699253283025</v>
      </c>
      <c r="E98" s="13">
        <v>8.8061090155295313E-2</v>
      </c>
      <c r="F98" s="13">
        <v>0.2019685039370078</v>
      </c>
      <c r="G98" s="13">
        <v>1.062992125984252E-2</v>
      </c>
      <c r="H98" s="216">
        <v>1</v>
      </c>
    </row>
    <row r="99" spans="2:8" x14ac:dyDescent="0.25">
      <c r="B99" s="214">
        <v>1965</v>
      </c>
      <c r="C99" s="215"/>
      <c r="D99" s="13"/>
      <c r="E99" s="13"/>
      <c r="F99" s="13"/>
      <c r="G99" s="13"/>
      <c r="H99" s="216"/>
    </row>
    <row r="100" spans="2:8" x14ac:dyDescent="0.25">
      <c r="B100" s="214">
        <v>1966</v>
      </c>
      <c r="C100" s="215"/>
      <c r="D100" s="13"/>
      <c r="E100" s="13"/>
      <c r="F100" s="13"/>
      <c r="G100" s="13"/>
      <c r="H100" s="216"/>
    </row>
    <row r="101" spans="2:8" x14ac:dyDescent="0.25">
      <c r="B101" s="214">
        <v>1967</v>
      </c>
      <c r="C101" s="215"/>
      <c r="D101" s="13"/>
      <c r="E101" s="13"/>
      <c r="F101" s="13"/>
      <c r="G101" s="13"/>
      <c r="H101" s="216"/>
    </row>
    <row r="102" spans="2:8" x14ac:dyDescent="0.25">
      <c r="B102" s="214">
        <v>1968</v>
      </c>
      <c r="C102" s="215"/>
      <c r="D102" s="13"/>
      <c r="E102" s="13"/>
      <c r="F102" s="13"/>
      <c r="G102" s="13"/>
      <c r="H102" s="216"/>
    </row>
    <row r="103" spans="2:8" x14ac:dyDescent="0.25">
      <c r="B103" s="214">
        <v>1969</v>
      </c>
      <c r="C103" s="215"/>
      <c r="D103" s="13"/>
      <c r="E103" s="13"/>
      <c r="F103" s="13"/>
      <c r="G103" s="13"/>
      <c r="H103" s="216"/>
    </row>
    <row r="104" spans="2:8" x14ac:dyDescent="0.25">
      <c r="B104" s="214">
        <v>1970</v>
      </c>
      <c r="C104" s="215"/>
      <c r="D104" s="13"/>
      <c r="E104" s="13"/>
      <c r="F104" s="13"/>
      <c r="G104" s="13"/>
      <c r="H104" s="216"/>
    </row>
    <row r="105" spans="2:8" x14ac:dyDescent="0.25">
      <c r="B105" s="214">
        <v>1971</v>
      </c>
      <c r="C105" s="215"/>
      <c r="D105" s="13"/>
      <c r="E105" s="13"/>
      <c r="F105" s="13"/>
      <c r="G105" s="13"/>
      <c r="H105" s="216"/>
    </row>
    <row r="106" spans="2:8" x14ac:dyDescent="0.25">
      <c r="B106" s="214">
        <v>1972</v>
      </c>
      <c r="C106" s="215"/>
      <c r="D106" s="13"/>
      <c r="E106" s="13"/>
      <c r="F106" s="13"/>
      <c r="G106" s="13"/>
      <c r="H106" s="216"/>
    </row>
    <row r="107" spans="2:8" x14ac:dyDescent="0.25">
      <c r="B107" s="214">
        <v>1973</v>
      </c>
      <c r="C107" s="215"/>
      <c r="D107" s="13"/>
      <c r="E107" s="13"/>
      <c r="F107" s="13"/>
      <c r="G107" s="13"/>
      <c r="H107" s="216"/>
    </row>
    <row r="108" spans="2:8" x14ac:dyDescent="0.25">
      <c r="B108" s="214">
        <v>1974</v>
      </c>
      <c r="C108" s="215"/>
      <c r="D108" s="13"/>
      <c r="E108" s="13"/>
      <c r="F108" s="13"/>
      <c r="G108" s="13"/>
      <c r="H108" s="216"/>
    </row>
    <row r="109" spans="2:8" x14ac:dyDescent="0.25">
      <c r="B109" s="214">
        <v>1975</v>
      </c>
      <c r="C109" s="215"/>
      <c r="D109" s="13"/>
      <c r="E109" s="13"/>
      <c r="F109" s="13"/>
      <c r="G109" s="13"/>
      <c r="H109" s="216"/>
    </row>
    <row r="110" spans="2:8" x14ac:dyDescent="0.25">
      <c r="B110" s="214">
        <v>1976</v>
      </c>
      <c r="C110" s="215"/>
      <c r="D110" s="13"/>
      <c r="E110" s="13"/>
      <c r="F110" s="13"/>
      <c r="G110" s="13"/>
      <c r="H110" s="216"/>
    </row>
    <row r="111" spans="2:8" x14ac:dyDescent="0.25">
      <c r="B111" s="214">
        <v>1977</v>
      </c>
      <c r="C111" s="215"/>
      <c r="D111" s="13"/>
      <c r="E111" s="13"/>
      <c r="F111" s="13"/>
      <c r="G111" s="13"/>
      <c r="H111" s="216"/>
    </row>
    <row r="112" spans="2:8" x14ac:dyDescent="0.25">
      <c r="B112" s="214">
        <v>1978</v>
      </c>
      <c r="C112" s="215"/>
      <c r="D112" s="13"/>
      <c r="E112" s="13"/>
      <c r="F112" s="13"/>
      <c r="G112" s="13"/>
      <c r="H112" s="216"/>
    </row>
    <row r="113" spans="2:8" x14ac:dyDescent="0.25">
      <c r="B113" s="214">
        <v>1979</v>
      </c>
      <c r="C113" s="215"/>
      <c r="D113" s="13"/>
      <c r="E113" s="13"/>
      <c r="F113" s="13"/>
      <c r="G113" s="13"/>
      <c r="H113" s="216"/>
    </row>
    <row r="114" spans="2:8" x14ac:dyDescent="0.25">
      <c r="B114" s="214">
        <v>1980</v>
      </c>
      <c r="C114" s="215"/>
      <c r="D114" s="13"/>
      <c r="E114" s="13"/>
      <c r="F114" s="13"/>
      <c r="G114" s="13"/>
      <c r="H114" s="216"/>
    </row>
    <row r="115" spans="2:8" x14ac:dyDescent="0.25">
      <c r="B115" s="214">
        <v>1981</v>
      </c>
      <c r="C115" s="215"/>
      <c r="D115" s="13"/>
      <c r="E115" s="13"/>
      <c r="F115" s="13"/>
      <c r="G115" s="13"/>
      <c r="H115" s="216"/>
    </row>
    <row r="116" spans="2:8" x14ac:dyDescent="0.25">
      <c r="B116" s="214">
        <v>1982</v>
      </c>
      <c r="C116" s="215"/>
      <c r="D116" s="13"/>
      <c r="E116" s="13"/>
      <c r="F116" s="13"/>
      <c r="G116" s="13"/>
      <c r="H116" s="216"/>
    </row>
    <row r="117" spans="2:8" x14ac:dyDescent="0.25">
      <c r="B117" s="214">
        <v>1983</v>
      </c>
      <c r="C117" s="215"/>
      <c r="D117" s="13"/>
      <c r="E117" s="13"/>
      <c r="F117" s="13"/>
      <c r="G117" s="13"/>
      <c r="H117" s="216"/>
    </row>
    <row r="118" spans="2:8" x14ac:dyDescent="0.25">
      <c r="B118" s="214">
        <v>1984</v>
      </c>
      <c r="C118" s="215">
        <v>0.5528204810507461</v>
      </c>
      <c r="D118" s="13">
        <v>0.13137776196638826</v>
      </c>
      <c r="E118" s="13">
        <v>9.2150141758729626E-2</v>
      </c>
      <c r="F118" s="13">
        <v>0.21246903446292914</v>
      </c>
      <c r="G118" s="13">
        <v>1.1182580761206798E-2</v>
      </c>
      <c r="H118" s="216">
        <v>1</v>
      </c>
    </row>
    <row r="119" spans="2:8" x14ac:dyDescent="0.25">
      <c r="B119" s="214">
        <v>1985</v>
      </c>
      <c r="C119" s="215"/>
      <c r="D119" s="13"/>
      <c r="E119" s="13"/>
      <c r="F119" s="13"/>
      <c r="G119" s="13"/>
      <c r="H119" s="216"/>
    </row>
    <row r="120" spans="2:8" x14ac:dyDescent="0.25">
      <c r="B120" s="214">
        <v>1986</v>
      </c>
      <c r="C120" s="215"/>
      <c r="D120" s="13"/>
      <c r="E120" s="13"/>
      <c r="F120" s="13"/>
      <c r="G120" s="13"/>
      <c r="H120" s="216"/>
    </row>
    <row r="121" spans="2:8" x14ac:dyDescent="0.25">
      <c r="B121" s="214">
        <v>1987</v>
      </c>
      <c r="C121" s="215"/>
      <c r="D121" s="13"/>
      <c r="E121" s="13"/>
      <c r="F121" s="13"/>
      <c r="G121" s="13"/>
      <c r="H121" s="216"/>
    </row>
    <row r="122" spans="2:8" x14ac:dyDescent="0.25">
      <c r="B122" s="214">
        <v>1988</v>
      </c>
      <c r="C122" s="215"/>
      <c r="D122" s="13"/>
      <c r="E122" s="13"/>
      <c r="F122" s="13"/>
      <c r="G122" s="13"/>
      <c r="H122" s="216"/>
    </row>
    <row r="123" spans="2:8" x14ac:dyDescent="0.25">
      <c r="B123" s="214">
        <v>1989</v>
      </c>
      <c r="C123" s="215"/>
      <c r="D123" s="13"/>
      <c r="E123" s="13"/>
      <c r="F123" s="13"/>
      <c r="G123" s="13"/>
      <c r="H123" s="216"/>
    </row>
    <row r="124" spans="2:8" x14ac:dyDescent="0.25">
      <c r="B124" s="214">
        <v>1990</v>
      </c>
      <c r="C124" s="215"/>
      <c r="D124" s="13"/>
      <c r="E124" s="13"/>
      <c r="F124" s="13"/>
      <c r="G124" s="13"/>
      <c r="H124" s="216"/>
    </row>
    <row r="125" spans="2:8" x14ac:dyDescent="0.25">
      <c r="B125" s="214">
        <v>1991</v>
      </c>
      <c r="C125" s="215"/>
      <c r="D125" s="13"/>
      <c r="E125" s="13"/>
      <c r="F125" s="13"/>
      <c r="G125" s="13"/>
      <c r="H125" s="216"/>
    </row>
    <row r="126" spans="2:8" x14ac:dyDescent="0.25">
      <c r="B126" s="214">
        <v>1992</v>
      </c>
      <c r="C126" s="215"/>
      <c r="D126" s="13"/>
      <c r="E126" s="13"/>
      <c r="F126" s="13"/>
      <c r="G126" s="13"/>
      <c r="H126" s="216"/>
    </row>
    <row r="127" spans="2:8" x14ac:dyDescent="0.25">
      <c r="B127" s="214">
        <v>1993</v>
      </c>
      <c r="C127" s="215"/>
      <c r="D127" s="13"/>
      <c r="E127" s="13"/>
      <c r="F127" s="13"/>
      <c r="G127" s="13"/>
      <c r="H127" s="216"/>
    </row>
    <row r="128" spans="2:8" x14ac:dyDescent="0.25">
      <c r="B128" s="214">
        <v>1994</v>
      </c>
      <c r="C128" s="215"/>
      <c r="D128" s="13"/>
      <c r="E128" s="13"/>
      <c r="F128" s="13"/>
      <c r="G128" s="13"/>
      <c r="H128" s="216"/>
    </row>
    <row r="129" spans="2:8" x14ac:dyDescent="0.25">
      <c r="B129" s="214">
        <v>1995</v>
      </c>
      <c r="C129" s="215"/>
      <c r="D129" s="13"/>
      <c r="E129" s="13"/>
      <c r="F129" s="13"/>
      <c r="G129" s="13"/>
      <c r="H129" s="216"/>
    </row>
    <row r="130" spans="2:8" x14ac:dyDescent="0.25">
      <c r="B130" s="214">
        <v>1996</v>
      </c>
      <c r="C130" s="215"/>
      <c r="D130" s="13"/>
      <c r="E130" s="13"/>
      <c r="F130" s="13"/>
      <c r="G130" s="13"/>
      <c r="H130" s="216"/>
    </row>
    <row r="131" spans="2:8" x14ac:dyDescent="0.25">
      <c r="B131" s="214">
        <v>1997</v>
      </c>
      <c r="C131" s="215"/>
      <c r="D131" s="13"/>
      <c r="E131" s="13"/>
      <c r="F131" s="13"/>
      <c r="G131" s="13"/>
      <c r="H131" s="216"/>
    </row>
    <row r="132" spans="2:8" x14ac:dyDescent="0.25">
      <c r="B132" s="214">
        <v>1998</v>
      </c>
      <c r="C132" s="215"/>
      <c r="D132" s="13"/>
      <c r="E132" s="13"/>
      <c r="F132" s="13"/>
      <c r="G132" s="13"/>
      <c r="H132" s="216"/>
    </row>
    <row r="133" spans="2:8" x14ac:dyDescent="0.25">
      <c r="B133" s="214">
        <v>1999</v>
      </c>
      <c r="C133" s="215"/>
      <c r="D133" s="13"/>
      <c r="E133" s="13"/>
      <c r="F133" s="13"/>
      <c r="G133" s="13"/>
      <c r="H133" s="216"/>
    </row>
    <row r="134" spans="2:8" x14ac:dyDescent="0.25">
      <c r="B134" s="214">
        <v>2000</v>
      </c>
      <c r="C134" s="215"/>
      <c r="D134" s="13"/>
      <c r="E134" s="13"/>
      <c r="F134" s="13"/>
      <c r="G134" s="13"/>
      <c r="H134" s="216"/>
    </row>
    <row r="135" spans="2:8" x14ac:dyDescent="0.25">
      <c r="B135" s="214">
        <v>2001</v>
      </c>
      <c r="C135" s="215"/>
      <c r="D135" s="13"/>
      <c r="E135" s="13"/>
      <c r="F135" s="13"/>
      <c r="G135" s="13"/>
      <c r="H135" s="216"/>
    </row>
    <row r="136" spans="2:8" x14ac:dyDescent="0.25">
      <c r="B136" s="214">
        <v>2002</v>
      </c>
      <c r="C136" s="215"/>
      <c r="D136" s="13"/>
      <c r="E136" s="13"/>
      <c r="F136" s="13"/>
      <c r="G136" s="13"/>
      <c r="H136" s="216"/>
    </row>
    <row r="137" spans="2:8" x14ac:dyDescent="0.25">
      <c r="B137" s="214">
        <v>2003</v>
      </c>
      <c r="C137" s="215"/>
      <c r="D137" s="13"/>
      <c r="E137" s="13"/>
      <c r="F137" s="13"/>
      <c r="G137" s="13"/>
      <c r="H137" s="216"/>
    </row>
    <row r="138" spans="2:8" x14ac:dyDescent="0.25">
      <c r="B138" s="214">
        <v>2004</v>
      </c>
      <c r="C138" s="215"/>
      <c r="D138" s="13"/>
      <c r="E138" s="13"/>
      <c r="F138" s="13"/>
      <c r="G138" s="13"/>
      <c r="H138" s="216"/>
    </row>
    <row r="139" spans="2:8" x14ac:dyDescent="0.25">
      <c r="B139" s="214">
        <v>2005</v>
      </c>
      <c r="C139" s="215"/>
      <c r="D139" s="13"/>
      <c r="E139" s="13"/>
      <c r="F139" s="13"/>
      <c r="G139" s="13"/>
      <c r="H139" s="216"/>
    </row>
    <row r="140" spans="2:8" ht="15.75" thickBot="1" x14ac:dyDescent="0.3">
      <c r="B140" s="217">
        <v>2006</v>
      </c>
      <c r="C140" s="218">
        <v>0.37364624013012138</v>
      </c>
      <c r="D140" s="32">
        <v>0.10002455806578993</v>
      </c>
      <c r="E140" s="32">
        <v>7.7134464373791248E-2</v>
      </c>
      <c r="F140" s="32">
        <v>0.42673500055878261</v>
      </c>
      <c r="G140" s="32">
        <v>2.2459736871514875E-2</v>
      </c>
      <c r="H140" s="2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Poids macro</vt:lpstr>
      <vt:lpstr>Imposition globale</vt:lpstr>
      <vt:lpstr>Imposition par ligne</vt:lpstr>
      <vt:lpstr>Décomposition Recettes</vt:lpstr>
      <vt:lpstr>Décomposition Flux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2019-03-26T14:07:26Z</dcterms:modified>
</cp:coreProperties>
</file>